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75" windowWidth="15480" windowHeight="8070" activeTab="3"/>
  </bookViews>
  <sheets>
    <sheet name="Originales" sheetId="3" r:id="rId1"/>
    <sheet name="Compatibles" sheetId="4" r:id="rId2"/>
    <sheet name="Compatible_final" sheetId="6" r:id="rId3"/>
    <sheet name="Hoja5" sheetId="7" r:id="rId4"/>
  </sheets>
  <calcPr calcId="125725"/>
</workbook>
</file>

<file path=xl/calcChain.xml><?xml version="1.0" encoding="utf-8"?>
<calcChain xmlns="http://schemas.openxmlformats.org/spreadsheetml/2006/main">
  <c r="H102" i="3"/>
  <c r="H104" i="7"/>
  <c r="H102"/>
  <c r="H101"/>
  <c r="H100"/>
  <c r="H169"/>
  <c r="H168"/>
  <c r="J63" i="6"/>
  <c r="J62"/>
  <c r="H101" i="3"/>
  <c r="H100"/>
  <c r="H99"/>
  <c r="H91" i="7"/>
  <c r="F92"/>
  <c r="H92" s="1"/>
  <c r="H90" i="3"/>
  <c r="F167" i="7"/>
  <c r="H167" s="1"/>
  <c r="F166"/>
  <c r="H166" s="1"/>
  <c r="F165"/>
  <c r="H165" s="1"/>
  <c r="F164"/>
  <c r="H164" s="1"/>
  <c r="F163"/>
  <c r="H163" s="1"/>
  <c r="F162"/>
  <c r="H162" s="1"/>
  <c r="F161"/>
  <c r="H161" s="1"/>
  <c r="F160"/>
  <c r="H160" s="1"/>
  <c r="F159"/>
  <c r="H159" s="1"/>
  <c r="F158"/>
  <c r="H158" s="1"/>
  <c r="F157"/>
  <c r="H157" s="1"/>
  <c r="F156"/>
  <c r="H156" s="1"/>
  <c r="F155"/>
  <c r="H155" s="1"/>
  <c r="F154"/>
  <c r="H154" s="1"/>
  <c r="F153"/>
  <c r="H153" s="1"/>
  <c r="F152"/>
  <c r="H152" s="1"/>
  <c r="F151"/>
  <c r="H151" s="1"/>
  <c r="F150"/>
  <c r="H150" s="1"/>
  <c r="F149"/>
  <c r="H149" s="1"/>
  <c r="F148"/>
  <c r="H148" s="1"/>
  <c r="F147"/>
  <c r="H147" s="1"/>
  <c r="F146"/>
  <c r="H146" s="1"/>
  <c r="F145"/>
  <c r="H145" s="1"/>
  <c r="F144"/>
  <c r="H144" s="1"/>
  <c r="F143"/>
  <c r="H143" s="1"/>
  <c r="F142"/>
  <c r="H142" s="1"/>
  <c r="F141"/>
  <c r="H141" s="1"/>
  <c r="F140"/>
  <c r="H140" s="1"/>
  <c r="F139"/>
  <c r="H139" s="1"/>
  <c r="F138"/>
  <c r="H138" s="1"/>
  <c r="F137"/>
  <c r="H137" s="1"/>
  <c r="F136"/>
  <c r="H136" s="1"/>
  <c r="F135"/>
  <c r="H135" s="1"/>
  <c r="F134"/>
  <c r="H134" s="1"/>
  <c r="F133"/>
  <c r="H133" s="1"/>
  <c r="F132"/>
  <c r="H132" s="1"/>
  <c r="F131"/>
  <c r="H131" s="1"/>
  <c r="F130"/>
  <c r="H130" s="1"/>
  <c r="F129"/>
  <c r="H129" s="1"/>
  <c r="F128"/>
  <c r="H128" s="1"/>
  <c r="F127"/>
  <c r="H127" s="1"/>
  <c r="F126"/>
  <c r="H126" s="1"/>
  <c r="F125"/>
  <c r="H125" s="1"/>
  <c r="F124"/>
  <c r="H124" s="1"/>
  <c r="F123"/>
  <c r="H123" s="1"/>
  <c r="F122"/>
  <c r="H122" s="1"/>
  <c r="F121"/>
  <c r="H121" s="1"/>
  <c r="F120"/>
  <c r="H120" s="1"/>
  <c r="F119"/>
  <c r="H119" s="1"/>
  <c r="F118"/>
  <c r="H118" s="1"/>
  <c r="F117"/>
  <c r="H117" s="1"/>
  <c r="F116"/>
  <c r="H116" s="1"/>
  <c r="F115"/>
  <c r="H115" s="1"/>
  <c r="F114"/>
  <c r="H114" s="1"/>
  <c r="F113"/>
  <c r="H113" s="1"/>
  <c r="F112"/>
  <c r="H112" s="1"/>
  <c r="F111"/>
  <c r="H111" s="1"/>
  <c r="F110"/>
  <c r="H110" s="1"/>
  <c r="F109"/>
  <c r="H109" s="1"/>
  <c r="F108"/>
  <c r="H108" s="1"/>
  <c r="F99"/>
  <c r="H99" s="1"/>
  <c r="F98"/>
  <c r="H98" s="1"/>
  <c r="F97"/>
  <c r="H97" s="1"/>
  <c r="F96"/>
  <c r="H96" s="1"/>
  <c r="F95"/>
  <c r="H95" s="1"/>
  <c r="F94"/>
  <c r="H94" s="1"/>
  <c r="F93"/>
  <c r="H93" s="1"/>
  <c r="F90"/>
  <c r="H90" s="1"/>
  <c r="F89"/>
  <c r="H89" s="1"/>
  <c r="F88"/>
  <c r="H88" s="1"/>
  <c r="F87"/>
  <c r="H87" s="1"/>
  <c r="F86"/>
  <c r="H86" s="1"/>
  <c r="F85"/>
  <c r="H85" s="1"/>
  <c r="F84"/>
  <c r="H84" s="1"/>
  <c r="F83"/>
  <c r="H83" s="1"/>
  <c r="F82"/>
  <c r="H82" s="1"/>
  <c r="F81"/>
  <c r="H81" s="1"/>
  <c r="F80"/>
  <c r="H80" s="1"/>
  <c r="E79"/>
  <c r="F79" s="1"/>
  <c r="H79" s="1"/>
  <c r="F78"/>
  <c r="H78" s="1"/>
  <c r="F77"/>
  <c r="H77" s="1"/>
  <c r="F76"/>
  <c r="H76" s="1"/>
  <c r="F75"/>
  <c r="H75" s="1"/>
  <c r="F74"/>
  <c r="H74" s="1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60"/>
  <c r="H60" s="1"/>
  <c r="F59"/>
  <c r="H59" s="1"/>
  <c r="F58"/>
  <c r="H58" s="1"/>
  <c r="F57"/>
  <c r="H57" s="1"/>
  <c r="F56"/>
  <c r="H56" s="1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E40"/>
  <c r="F40" s="1"/>
  <c r="H40" s="1"/>
  <c r="E39"/>
  <c r="F39" s="1"/>
  <c r="H39" s="1"/>
  <c r="E38"/>
  <c r="F38" s="1"/>
  <c r="H38" s="1"/>
  <c r="E37"/>
  <c r="F37" s="1"/>
  <c r="H37" s="1"/>
  <c r="E36"/>
  <c r="F36" s="1"/>
  <c r="H36" s="1"/>
  <c r="E35"/>
  <c r="F35" s="1"/>
  <c r="H35" s="1"/>
  <c r="E34"/>
  <c r="F34" s="1"/>
  <c r="H34" s="1"/>
  <c r="E33"/>
  <c r="F33" s="1"/>
  <c r="H33" s="1"/>
  <c r="E32"/>
  <c r="F32" s="1"/>
  <c r="H32" s="1"/>
  <c r="F31"/>
  <c r="H31" s="1"/>
  <c r="F30"/>
  <c r="H30" s="1"/>
  <c r="E29"/>
  <c r="F29" s="1"/>
  <c r="H29" s="1"/>
  <c r="E28"/>
  <c r="F28" s="1"/>
  <c r="H28" s="1"/>
  <c r="E27"/>
  <c r="F27" s="1"/>
  <c r="H27" s="1"/>
  <c r="E26"/>
  <c r="F26" s="1"/>
  <c r="H26" s="1"/>
  <c r="E25"/>
  <c r="F25" s="1"/>
  <c r="H25" s="1"/>
  <c r="E24"/>
  <c r="F24" s="1"/>
  <c r="H24" s="1"/>
  <c r="E23"/>
  <c r="F23" s="1"/>
  <c r="H23" s="1"/>
  <c r="E22"/>
  <c r="F22" s="1"/>
  <c r="H22" s="1"/>
  <c r="E21"/>
  <c r="F21" s="1"/>
  <c r="H21" s="1"/>
  <c r="E20"/>
  <c r="F20" s="1"/>
  <c r="H20" s="1"/>
  <c r="E19"/>
  <c r="F19" s="1"/>
  <c r="H19" s="1"/>
  <c r="F18"/>
  <c r="H18" s="1"/>
  <c r="F17"/>
  <c r="H17" s="1"/>
  <c r="F16"/>
  <c r="H16" s="1"/>
  <c r="F15"/>
  <c r="H15" s="1"/>
  <c r="F14"/>
  <c r="H14" s="1"/>
  <c r="E13"/>
  <c r="F13" s="1"/>
  <c r="H13" s="1"/>
  <c r="E12"/>
  <c r="F12" s="1"/>
  <c r="H12" s="1"/>
  <c r="E11"/>
  <c r="F11" s="1"/>
  <c r="H11" s="1"/>
  <c r="E10"/>
  <c r="F10" s="1"/>
  <c r="H10" s="1"/>
  <c r="F9"/>
  <c r="H9" s="1"/>
  <c r="F8"/>
  <c r="H8" s="1"/>
  <c r="F7"/>
  <c r="H7" s="1"/>
  <c r="F6"/>
  <c r="H6" s="1"/>
  <c r="E5"/>
  <c r="F5" s="1"/>
  <c r="H5" s="1"/>
  <c r="E4"/>
  <c r="F4" s="1"/>
  <c r="H4" s="1"/>
  <c r="E3"/>
  <c r="F3" s="1"/>
  <c r="H3" s="1"/>
  <c r="F61" i="6"/>
  <c r="J61" s="1"/>
  <c r="F60"/>
  <c r="J60" s="1"/>
  <c r="F59"/>
  <c r="J59" s="1"/>
  <c r="J64" s="1"/>
  <c r="F58"/>
  <c r="J58" s="1"/>
  <c r="F57"/>
  <c r="J57" s="1"/>
  <c r="F56"/>
  <c r="J56" s="1"/>
  <c r="F55"/>
  <c r="J55" s="1"/>
  <c r="F54"/>
  <c r="J54" s="1"/>
  <c r="F53"/>
  <c r="J53" s="1"/>
  <c r="F52"/>
  <c r="J52" s="1"/>
  <c r="F51"/>
  <c r="J51" s="1"/>
  <c r="F50"/>
  <c r="J50" s="1"/>
  <c r="F49"/>
  <c r="J49" s="1"/>
  <c r="F48"/>
  <c r="J48" s="1"/>
  <c r="F47"/>
  <c r="J47" s="1"/>
  <c r="F46"/>
  <c r="J46" s="1"/>
  <c r="F45"/>
  <c r="J45" s="1"/>
  <c r="F44"/>
  <c r="J44" s="1"/>
  <c r="F43"/>
  <c r="J43" s="1"/>
  <c r="F42"/>
  <c r="J42" s="1"/>
  <c r="F41"/>
  <c r="J41" s="1"/>
  <c r="F40"/>
  <c r="J40" s="1"/>
  <c r="F39"/>
  <c r="J39" s="1"/>
  <c r="F38"/>
  <c r="J38" s="1"/>
  <c r="F37"/>
  <c r="J37" s="1"/>
  <c r="F36"/>
  <c r="J36" s="1"/>
  <c r="F35"/>
  <c r="J35" s="1"/>
  <c r="F34"/>
  <c r="J34" s="1"/>
  <c r="F33"/>
  <c r="J33" s="1"/>
  <c r="F32"/>
  <c r="J32" s="1"/>
  <c r="F31"/>
  <c r="J31" s="1"/>
  <c r="F30"/>
  <c r="J30" s="1"/>
  <c r="F29"/>
  <c r="J29" s="1"/>
  <c r="F28"/>
  <c r="J28" s="1"/>
  <c r="F27"/>
  <c r="J27" s="1"/>
  <c r="F26"/>
  <c r="J26" s="1"/>
  <c r="F25"/>
  <c r="J25" s="1"/>
  <c r="F24"/>
  <c r="J24" s="1"/>
  <c r="F23"/>
  <c r="J23" s="1"/>
  <c r="F22"/>
  <c r="J22" s="1"/>
  <c r="F21"/>
  <c r="J21" s="1"/>
  <c r="F20"/>
  <c r="J20" s="1"/>
  <c r="F19"/>
  <c r="J19" s="1"/>
  <c r="F18"/>
  <c r="J18" s="1"/>
  <c r="F17"/>
  <c r="J17" s="1"/>
  <c r="F16"/>
  <c r="J16" s="1"/>
  <c r="F15"/>
  <c r="J15" s="1"/>
  <c r="F14"/>
  <c r="J14" s="1"/>
  <c r="F13"/>
  <c r="J13" s="1"/>
  <c r="F12"/>
  <c r="J12" s="1"/>
  <c r="F11"/>
  <c r="J11" s="1"/>
  <c r="F10"/>
  <c r="J10" s="1"/>
  <c r="F9"/>
  <c r="J9" s="1"/>
  <c r="F8"/>
  <c r="J8" s="1"/>
  <c r="F7"/>
  <c r="J7" s="1"/>
  <c r="F6"/>
  <c r="J6" s="1"/>
  <c r="F5"/>
  <c r="J5" s="1"/>
  <c r="F4"/>
  <c r="J4" s="1"/>
  <c r="F3"/>
  <c r="J3" s="1"/>
  <c r="F2"/>
  <c r="J2" s="1"/>
  <c r="L2" i="4"/>
  <c r="J44"/>
  <c r="F98" i="3"/>
  <c r="F97"/>
  <c r="F96"/>
  <c r="F95"/>
  <c r="F94"/>
  <c r="F93"/>
  <c r="F92"/>
  <c r="F91"/>
  <c r="F60"/>
  <c r="F44"/>
  <c r="J60" i="4"/>
  <c r="J59"/>
  <c r="J54"/>
  <c r="J52"/>
  <c r="J46"/>
  <c r="J45"/>
  <c r="J41"/>
  <c r="K41" s="1"/>
  <c r="L41" s="1"/>
  <c r="J40"/>
  <c r="J39"/>
  <c r="J33"/>
  <c r="J13"/>
  <c r="J12"/>
  <c r="J4"/>
  <c r="J3"/>
  <c r="K3" s="1"/>
  <c r="L3" s="1"/>
  <c r="K33"/>
  <c r="L33" s="1"/>
  <c r="K12"/>
  <c r="L12" s="1"/>
  <c r="L61"/>
  <c r="L58"/>
  <c r="L57"/>
  <c r="L56"/>
  <c r="L55"/>
  <c r="L53"/>
  <c r="L52"/>
  <c r="L51"/>
  <c r="L50"/>
  <c r="L49"/>
  <c r="L48"/>
  <c r="L47"/>
  <c r="L43"/>
  <c r="L42"/>
  <c r="L38"/>
  <c r="L37"/>
  <c r="L36"/>
  <c r="L35"/>
  <c r="L34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1"/>
  <c r="L10"/>
  <c r="L9"/>
  <c r="L8"/>
  <c r="L7"/>
  <c r="L6"/>
  <c r="L5"/>
  <c r="K61"/>
  <c r="K60"/>
  <c r="L60" s="1"/>
  <c r="K59"/>
  <c r="L59" s="1"/>
  <c r="K58"/>
  <c r="K57"/>
  <c r="K56"/>
  <c r="K55"/>
  <c r="K54"/>
  <c r="L54" s="1"/>
  <c r="K53"/>
  <c r="K52"/>
  <c r="K51"/>
  <c r="K50"/>
  <c r="K49"/>
  <c r="K48"/>
  <c r="K47"/>
  <c r="K46"/>
  <c r="L46" s="1"/>
  <c r="K45"/>
  <c r="L45" s="1"/>
  <c r="K44"/>
  <c r="L44" s="1"/>
  <c r="K43"/>
  <c r="K42"/>
  <c r="K40"/>
  <c r="L40" s="1"/>
  <c r="K39"/>
  <c r="L39" s="1"/>
  <c r="K38"/>
  <c r="K37"/>
  <c r="K36"/>
  <c r="K35"/>
  <c r="K34"/>
  <c r="K32"/>
  <c r="K31"/>
  <c r="K30"/>
  <c r="K29"/>
  <c r="K28"/>
  <c r="K27"/>
  <c r="K26"/>
  <c r="K25"/>
  <c r="K24"/>
  <c r="K23"/>
  <c r="K22"/>
  <c r="K21"/>
  <c r="K20"/>
  <c r="K19"/>
  <c r="K18"/>
  <c r="K4"/>
  <c r="L4" s="1"/>
  <c r="K2"/>
  <c r="K17"/>
  <c r="K16"/>
  <c r="K15"/>
  <c r="K14"/>
  <c r="K13"/>
  <c r="K11"/>
  <c r="K10"/>
  <c r="K9"/>
  <c r="K8"/>
  <c r="K7"/>
  <c r="K6"/>
  <c r="K5"/>
  <c r="E3" i="3"/>
  <c r="E19"/>
  <c r="E4"/>
  <c r="E24"/>
  <c r="H171" i="7" l="1"/>
  <c r="L62" i="4"/>
  <c r="I62"/>
  <c r="I58"/>
  <c r="F61"/>
  <c r="I61"/>
  <c r="F60"/>
  <c r="I60"/>
  <c r="F59"/>
  <c r="I59"/>
  <c r="F58"/>
  <c r="F57"/>
  <c r="I57"/>
  <c r="F56"/>
  <c r="I56"/>
  <c r="F55"/>
  <c r="I55"/>
  <c r="F54"/>
  <c r="I54"/>
  <c r="F53"/>
  <c r="I53"/>
  <c r="F52"/>
  <c r="I52"/>
  <c r="F51"/>
  <c r="I51"/>
  <c r="F50"/>
  <c r="I50"/>
  <c r="F49"/>
  <c r="I49"/>
  <c r="F48"/>
  <c r="I48"/>
  <c r="F47"/>
  <c r="I47"/>
  <c r="F46"/>
  <c r="I46"/>
  <c r="F45"/>
  <c r="I45"/>
  <c r="F44"/>
  <c r="I44"/>
  <c r="F43"/>
  <c r="I43"/>
  <c r="F42"/>
  <c r="I42"/>
  <c r="F41"/>
  <c r="I41"/>
  <c r="F40"/>
  <c r="I40"/>
  <c r="F39"/>
  <c r="I39"/>
  <c r="F38"/>
  <c r="I38"/>
  <c r="F37"/>
  <c r="I37"/>
  <c r="F36"/>
  <c r="I36"/>
  <c r="F35"/>
  <c r="I35"/>
  <c r="F34"/>
  <c r="I34"/>
  <c r="F33"/>
  <c r="I33"/>
  <c r="F32"/>
  <c r="I32"/>
  <c r="F31"/>
  <c r="I31"/>
  <c r="F30"/>
  <c r="I30"/>
  <c r="F29"/>
  <c r="I29"/>
  <c r="F28"/>
  <c r="I28"/>
  <c r="F27"/>
  <c r="I27"/>
  <c r="F26"/>
  <c r="I26"/>
  <c r="F25"/>
  <c r="I25"/>
  <c r="F24"/>
  <c r="I24"/>
  <c r="F23"/>
  <c r="I23"/>
  <c r="F22"/>
  <c r="I22"/>
  <c r="F21"/>
  <c r="I21"/>
  <c r="F20"/>
  <c r="I20"/>
  <c r="F19"/>
  <c r="I19"/>
  <c r="F18"/>
  <c r="I18"/>
  <c r="F17"/>
  <c r="I17"/>
  <c r="F16"/>
  <c r="I16"/>
  <c r="F15"/>
  <c r="I15"/>
  <c r="F14"/>
  <c r="I14"/>
  <c r="F13"/>
  <c r="I13"/>
  <c r="F12"/>
  <c r="I12"/>
  <c r="F11"/>
  <c r="I11"/>
  <c r="F10"/>
  <c r="I10"/>
  <c r="F9"/>
  <c r="I9"/>
  <c r="F8"/>
  <c r="I8"/>
  <c r="F7"/>
  <c r="I7"/>
  <c r="F6"/>
  <c r="I6"/>
  <c r="F5"/>
  <c r="I5"/>
  <c r="F4"/>
  <c r="I4"/>
  <c r="F3"/>
  <c r="I3"/>
  <c r="F2"/>
  <c r="I2"/>
  <c r="H98" i="3"/>
  <c r="H97"/>
  <c r="H96"/>
  <c r="H95"/>
  <c r="H94"/>
  <c r="H93"/>
  <c r="H92"/>
  <c r="H91"/>
  <c r="H83"/>
  <c r="H75"/>
  <c r="H74"/>
  <c r="H67"/>
  <c r="H66"/>
  <c r="H60"/>
  <c r="H44"/>
  <c r="H16"/>
  <c r="H13"/>
  <c r="F89"/>
  <c r="H89" s="1"/>
  <c r="F88"/>
  <c r="H88" s="1"/>
  <c r="F87"/>
  <c r="H87" s="1"/>
  <c r="F86"/>
  <c r="H86" s="1"/>
  <c r="F85"/>
  <c r="H85" s="1"/>
  <c r="F84"/>
  <c r="H84" s="1"/>
  <c r="F83"/>
  <c r="F82"/>
  <c r="H82" s="1"/>
  <c r="F81"/>
  <c r="H81" s="1"/>
  <c r="F80"/>
  <c r="H80" s="1"/>
  <c r="F79"/>
  <c r="H79" s="1"/>
  <c r="F77"/>
  <c r="H77" s="1"/>
  <c r="F76"/>
  <c r="H76" s="1"/>
  <c r="F75"/>
  <c r="F74"/>
  <c r="F73"/>
  <c r="H73" s="1"/>
  <c r="F72"/>
  <c r="H72" s="1"/>
  <c r="F71"/>
  <c r="H71" s="1"/>
  <c r="F70"/>
  <c r="H70" s="1"/>
  <c r="F69"/>
  <c r="H69" s="1"/>
  <c r="F68"/>
  <c r="H68" s="1"/>
  <c r="F67"/>
  <c r="F66"/>
  <c r="F65"/>
  <c r="H65" s="1"/>
  <c r="F64"/>
  <c r="H64" s="1"/>
  <c r="F63"/>
  <c r="H63" s="1"/>
  <c r="F62"/>
  <c r="H62" s="1"/>
  <c r="F61"/>
  <c r="H61" s="1"/>
  <c r="F59"/>
  <c r="H59" s="1"/>
  <c r="F58"/>
  <c r="H58" s="1"/>
  <c r="F57"/>
  <c r="H57" s="1"/>
  <c r="F56"/>
  <c r="H56" s="1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3"/>
  <c r="H43" s="1"/>
  <c r="F42"/>
  <c r="H42" s="1"/>
  <c r="F41"/>
  <c r="H41" s="1"/>
  <c r="F40"/>
  <c r="H40" s="1"/>
  <c r="F38"/>
  <c r="H38" s="1"/>
  <c r="F30"/>
  <c r="H30" s="1"/>
  <c r="F29"/>
  <c r="H29" s="1"/>
  <c r="F28"/>
  <c r="H28" s="1"/>
  <c r="F26"/>
  <c r="H26" s="1"/>
  <c r="F24"/>
  <c r="H24" s="1"/>
  <c r="F19"/>
  <c r="H19" s="1"/>
  <c r="F17"/>
  <c r="H17" s="1"/>
  <c r="F16"/>
  <c r="F15"/>
  <c r="H15" s="1"/>
  <c r="F14"/>
  <c r="H14" s="1"/>
  <c r="F13"/>
  <c r="F9"/>
  <c r="H9" s="1"/>
  <c r="F8"/>
  <c r="H8" s="1"/>
  <c r="F7"/>
  <c r="H7" s="1"/>
  <c r="F6"/>
  <c r="H6" s="1"/>
  <c r="F5"/>
  <c r="H5" s="1"/>
  <c r="F4"/>
  <c r="H4" s="1"/>
  <c r="F3"/>
  <c r="H3" s="1"/>
  <c r="E78"/>
  <c r="F78" s="1"/>
  <c r="H78" s="1"/>
  <c r="E39"/>
  <c r="F39" s="1"/>
  <c r="H39" s="1"/>
  <c r="E38"/>
  <c r="E37"/>
  <c r="F37" s="1"/>
  <c r="H37" s="1"/>
  <c r="E36"/>
  <c r="F36" s="1"/>
  <c r="H36" s="1"/>
  <c r="E35"/>
  <c r="F35" s="1"/>
  <c r="H35" s="1"/>
  <c r="E34"/>
  <c r="F34" s="1"/>
  <c r="H34" s="1"/>
  <c r="E33"/>
  <c r="F33" s="1"/>
  <c r="H33" s="1"/>
  <c r="E32"/>
  <c r="F32" s="1"/>
  <c r="H32" s="1"/>
  <c r="E31"/>
  <c r="F31" s="1"/>
  <c r="H31" s="1"/>
  <c r="E28"/>
  <c r="E27"/>
  <c r="F27" s="1"/>
  <c r="H27" s="1"/>
  <c r="E26"/>
  <c r="E25"/>
  <c r="F25" s="1"/>
  <c r="H25" s="1"/>
  <c r="E23"/>
  <c r="F23" s="1"/>
  <c r="H23" s="1"/>
  <c r="E22"/>
  <c r="F22" s="1"/>
  <c r="H22" s="1"/>
  <c r="E21"/>
  <c r="F21" s="1"/>
  <c r="H21" s="1"/>
  <c r="E20"/>
  <c r="F20" s="1"/>
  <c r="H20" s="1"/>
  <c r="E18"/>
  <c r="F18" s="1"/>
  <c r="H18" s="1"/>
  <c r="E12"/>
  <c r="F12" s="1"/>
  <c r="H12" s="1"/>
  <c r="E11"/>
  <c r="F11" s="1"/>
  <c r="H11" s="1"/>
  <c r="E10"/>
  <c r="F10" s="1"/>
  <c r="H10" s="1"/>
  <c r="E9"/>
  <c r="E2"/>
  <c r="F2" s="1"/>
  <c r="H2" s="1"/>
  <c r="H173" i="7" l="1"/>
  <c r="H175" s="1"/>
  <c r="H177" s="1"/>
</calcChain>
</file>

<file path=xl/sharedStrings.xml><?xml version="1.0" encoding="utf-8"?>
<sst xmlns="http://schemas.openxmlformats.org/spreadsheetml/2006/main" count="1181" uniqueCount="198">
  <si>
    <t>REFERENCIA</t>
  </si>
  <si>
    <t>MODELO</t>
  </si>
  <si>
    <t>COLOR</t>
  </si>
  <si>
    <t>UNIDADES COMPATIBLE</t>
  </si>
  <si>
    <t>Precio Compatible</t>
  </si>
  <si>
    <t>O</t>
  </si>
  <si>
    <t xml:space="preserve">51645A </t>
  </si>
  <si>
    <t>HP DESKJET 1220C</t>
  </si>
  <si>
    <t>NEGRO</t>
  </si>
  <si>
    <t>C13S015329</t>
  </si>
  <si>
    <t>Cinta EPSON FX-890</t>
  </si>
  <si>
    <t>C4096A</t>
  </si>
  <si>
    <t>HP LASERJET 2100/2200N</t>
  </si>
  <si>
    <t>C4127X</t>
  </si>
  <si>
    <t>HP LASERJET 4050N</t>
  </si>
  <si>
    <t>C43S015366</t>
  </si>
  <si>
    <t>Cinta EPSON ERC-27</t>
  </si>
  <si>
    <t>PURPLE</t>
  </si>
  <si>
    <t>C4810A</t>
  </si>
  <si>
    <t>HP DESIGNJET 500/BUSINESS 2800 CAB</t>
  </si>
  <si>
    <t>NEGRO-CAB</t>
  </si>
  <si>
    <t>C4811A</t>
  </si>
  <si>
    <t>CYAN-CAB</t>
  </si>
  <si>
    <t>C4812A</t>
  </si>
  <si>
    <t>MAGENTA-CAB</t>
  </si>
  <si>
    <t>C4813A</t>
  </si>
  <si>
    <t>YELLOW-CAB</t>
  </si>
  <si>
    <t>C4836A</t>
  </si>
  <si>
    <t>HP BUSINESS 2800</t>
  </si>
  <si>
    <t>CYAN-HP 11</t>
  </si>
  <si>
    <t>C4837A</t>
  </si>
  <si>
    <t>MAGENTA-HP 11</t>
  </si>
  <si>
    <t>C4838A</t>
  </si>
  <si>
    <t>YELLOW-HP 11</t>
  </si>
  <si>
    <t>C4844A</t>
  </si>
  <si>
    <t>NEGRO-HP 10</t>
  </si>
  <si>
    <t>C4911A</t>
  </si>
  <si>
    <t>HP DESIGNJET 500</t>
  </si>
  <si>
    <t>CYAN</t>
  </si>
  <si>
    <t>C4912A</t>
  </si>
  <si>
    <t>MAGENTA</t>
  </si>
  <si>
    <t>C4913A</t>
  </si>
  <si>
    <t>YELLOW</t>
  </si>
  <si>
    <t>C6578A</t>
  </si>
  <si>
    <t>HP DESKJET 1220C/940C</t>
  </si>
  <si>
    <t>TRICOLOR</t>
  </si>
  <si>
    <t>C6615DE</t>
  </si>
  <si>
    <t>HP DESKJET 940C</t>
  </si>
  <si>
    <t>C6656AE</t>
  </si>
  <si>
    <t>HP Officejet 4255 FAX</t>
  </si>
  <si>
    <t>C6657AE</t>
  </si>
  <si>
    <t>C8767EE-339</t>
  </si>
  <si>
    <t>HP DESKJET 5940</t>
  </si>
  <si>
    <t>C9351CE-21XL</t>
  </si>
  <si>
    <t>HP Officejet J3680/Officejet 4315/PSC 1410</t>
  </si>
  <si>
    <t>C9352CE-22XL</t>
  </si>
  <si>
    <t>HP Officejet J3680/Officejet 4315</t>
  </si>
  <si>
    <t>C9363EE-334</t>
  </si>
  <si>
    <t>C9730A</t>
  </si>
  <si>
    <t>HP LASERJET COLOR 5500/5550</t>
  </si>
  <si>
    <t>C9731A</t>
  </si>
  <si>
    <t>C9732A</t>
  </si>
  <si>
    <t>C9733A</t>
  </si>
  <si>
    <t>C9734B</t>
  </si>
  <si>
    <t>TAMBOR</t>
  </si>
  <si>
    <t>CB336EE-350XL</t>
  </si>
  <si>
    <t>HP DESKJET D4260</t>
  </si>
  <si>
    <t>CB338EE-351XL</t>
  </si>
  <si>
    <t>CB436A</t>
  </si>
  <si>
    <t>HP LASERJET M1120 MFP</t>
  </si>
  <si>
    <t>CB540A</t>
  </si>
  <si>
    <t>HP LASERJET COLOR CP1515N</t>
  </si>
  <si>
    <t>CB541A</t>
  </si>
  <si>
    <t>CB542A</t>
  </si>
  <si>
    <t>CB543A</t>
  </si>
  <si>
    <t>CC530A</t>
  </si>
  <si>
    <t>HP LASERJET CP2025 COLOR</t>
  </si>
  <si>
    <t>CC531A</t>
  </si>
  <si>
    <t>CC532A</t>
  </si>
  <si>
    <t>CC533A</t>
  </si>
  <si>
    <t>CE250A</t>
  </si>
  <si>
    <t>HP LASERJET CM3530/3525 MFP</t>
  </si>
  <si>
    <t>CE251A</t>
  </si>
  <si>
    <t>AZUL</t>
  </si>
  <si>
    <t>CE252A</t>
  </si>
  <si>
    <t>CE253A</t>
  </si>
  <si>
    <t>HP LASERJET Pro MFP M521dn/P3015</t>
  </si>
  <si>
    <t>CE270A</t>
  </si>
  <si>
    <t>HP LASERJET 5520</t>
  </si>
  <si>
    <t>CE271A</t>
  </si>
  <si>
    <t>CE272A</t>
  </si>
  <si>
    <t>CE273A</t>
  </si>
  <si>
    <t>CE278A</t>
  </si>
  <si>
    <t>HP LASERJET 1606 DN / M1536 DNF</t>
  </si>
  <si>
    <t>CE320A</t>
  </si>
  <si>
    <t>HP LASERJET COLOR CP1525N</t>
  </si>
  <si>
    <t>CE321A</t>
  </si>
  <si>
    <t>CE322A</t>
  </si>
  <si>
    <t>CE323A</t>
  </si>
  <si>
    <t>CE390A</t>
  </si>
  <si>
    <t>HP LASEJET 600 M603</t>
  </si>
  <si>
    <t>CE410A</t>
  </si>
  <si>
    <t>HP LASERJET 400 COLOR M451dn</t>
  </si>
  <si>
    <t>CE411A</t>
  </si>
  <si>
    <t>CE412A</t>
  </si>
  <si>
    <t>CE413A</t>
  </si>
  <si>
    <t>CE505A</t>
  </si>
  <si>
    <t>HP LASERJET P2055DN</t>
  </si>
  <si>
    <t>CE505X</t>
  </si>
  <si>
    <t>CE8061X</t>
  </si>
  <si>
    <t>HP LASERJET 4100</t>
  </si>
  <si>
    <t>CF280X</t>
  </si>
  <si>
    <t>HP LASERJET 400 M401dn</t>
  </si>
  <si>
    <t>HP Color LaserJet MFP M476dn</t>
  </si>
  <si>
    <t>CF381A</t>
  </si>
  <si>
    <t>CF382A</t>
  </si>
  <si>
    <t>CF383A</t>
  </si>
  <si>
    <t>DR6000</t>
  </si>
  <si>
    <t>FAX BROTHER 8360 PLT</t>
  </si>
  <si>
    <t>L400</t>
  </si>
  <si>
    <t>FAX LEXMARK 4076</t>
  </si>
  <si>
    <t>MLT-D101S</t>
  </si>
  <si>
    <t>SAMSUNG SCX-3405W</t>
  </si>
  <si>
    <t>MLT-D1052L</t>
  </si>
  <si>
    <t>SAMSUNG SF-650</t>
  </si>
  <si>
    <t>Q2610A</t>
  </si>
  <si>
    <t>HP LASERJET 2300</t>
  </si>
  <si>
    <t>Q2612A</t>
  </si>
  <si>
    <t>HP LASERJET 1020/2300/MFP1319</t>
  </si>
  <si>
    <t>Q2613A</t>
  </si>
  <si>
    <t>HP LASERJET 1300</t>
  </si>
  <si>
    <t>Q3960A</t>
  </si>
  <si>
    <t>HP LASERJET 2550N/2840N</t>
  </si>
  <si>
    <t>Q3961A</t>
  </si>
  <si>
    <t>Q3962A</t>
  </si>
  <si>
    <t>Q3963A</t>
  </si>
  <si>
    <t>Q3964A</t>
  </si>
  <si>
    <t>Q5942X</t>
  </si>
  <si>
    <t>HP LASERJET 4250</t>
  </si>
  <si>
    <t>Q5945A</t>
  </si>
  <si>
    <t>HP LASERJET 4345</t>
  </si>
  <si>
    <t>Q5949X</t>
  </si>
  <si>
    <t>HP LASERJET 1320</t>
  </si>
  <si>
    <t>Q6000A</t>
  </si>
  <si>
    <t>HP LASERJET 2600N</t>
  </si>
  <si>
    <t>Q6001A</t>
  </si>
  <si>
    <t>Q6002A</t>
  </si>
  <si>
    <t>Q6003A</t>
  </si>
  <si>
    <t>Q6470A</t>
  </si>
  <si>
    <t>HP LASERJET CP3505</t>
  </si>
  <si>
    <t>Q7551X</t>
  </si>
  <si>
    <t>HP LASERJET M3027 MFP</t>
  </si>
  <si>
    <t>Q7553X</t>
  </si>
  <si>
    <t>HP LASERJET P2015/LASERJET M 2727</t>
  </si>
  <si>
    <t>Q7570A</t>
  </si>
  <si>
    <t>HP LASERJET 5035X</t>
  </si>
  <si>
    <t>Q7581A</t>
  </si>
  <si>
    <t>Q7582A</t>
  </si>
  <si>
    <t>Q7583A</t>
  </si>
  <si>
    <t>TN-6600</t>
  </si>
  <si>
    <t>CF226X</t>
  </si>
  <si>
    <t>HP LASERJET M402dn</t>
  </si>
  <si>
    <t>CF410</t>
  </si>
  <si>
    <t>HP Color LASERJET MFP M477fdn</t>
  </si>
  <si>
    <t>CF411</t>
  </si>
  <si>
    <t>CF412</t>
  </si>
  <si>
    <t>CF413</t>
  </si>
  <si>
    <t>UNIDADES ORIGINAL</t>
  </si>
  <si>
    <t>WAX W470/OUT GODEX EZ-1000/2000</t>
  </si>
  <si>
    <t>IMPRESORA ETIQUETA GODEX G530</t>
  </si>
  <si>
    <t>75 mm x 300 MT</t>
  </si>
  <si>
    <t>Precio Original</t>
  </si>
  <si>
    <t>CE255X</t>
  </si>
  <si>
    <t>CF380X</t>
  </si>
  <si>
    <t xml:space="preserve">OKI C5600 TAMBOR </t>
  </si>
  <si>
    <t>OKI C5600 TAMBOR</t>
  </si>
  <si>
    <t>OKI C5600</t>
  </si>
  <si>
    <t>AMARILLO</t>
  </si>
  <si>
    <t>MLD-D1082S</t>
  </si>
  <si>
    <t>SAMSUNG ML-1640</t>
  </si>
  <si>
    <t>Precio Maximo</t>
  </si>
  <si>
    <t>Precio Máximo</t>
  </si>
  <si>
    <t>TOTAL 50%</t>
  </si>
  <si>
    <t>CONSUMIBLES ORIGINALES</t>
  </si>
  <si>
    <t>Precio TOTAL</t>
  </si>
  <si>
    <t>Unidades</t>
  </si>
  <si>
    <t>TOTAL ORIGINALES</t>
  </si>
  <si>
    <t>SUMA COMPATIBLES</t>
  </si>
  <si>
    <t>TOTAL  SIN IVA</t>
  </si>
  <si>
    <t>IVA</t>
  </si>
  <si>
    <t>TOTAL CON IVA</t>
  </si>
  <si>
    <t>PC 302RF</t>
  </si>
  <si>
    <t>Brother Fax 921/931</t>
  </si>
  <si>
    <t>BOBINA</t>
  </si>
  <si>
    <t>C8765EE-338</t>
  </si>
  <si>
    <t>HP OFFICEJET K7100</t>
  </si>
  <si>
    <t>C8766EE 343</t>
  </si>
  <si>
    <t>CONSUMIBLES COMPATIBLES</t>
  </si>
</sst>
</file>

<file path=xl/styles.xml><?xml version="1.0" encoding="utf-8"?>
<styleSheet xmlns="http://schemas.openxmlformats.org/spreadsheetml/2006/main">
  <fonts count="20">
    <font>
      <sz val="12"/>
      <color theme="1"/>
      <name val="Arial"/>
      <family val="2"/>
    </font>
    <font>
      <sz val="10"/>
      <color indexed="8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Calibri"/>
      <family val="2"/>
    </font>
    <font>
      <sz val="11"/>
      <color rgb="FF333333"/>
      <name val="Calibri"/>
      <family val="2"/>
    </font>
    <font>
      <b/>
      <u/>
      <sz val="12"/>
      <color theme="1"/>
      <name val="Arial"/>
      <family val="2"/>
    </font>
    <font>
      <sz val="10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top" wrapText="1"/>
    </xf>
    <xf numFmtId="0" fontId="10" fillId="0" borderId="3" xfId="0" applyFont="1" applyBorder="1"/>
    <xf numFmtId="0" fontId="11" fillId="0" borderId="4" xfId="0" applyFont="1" applyBorder="1"/>
    <xf numFmtId="0" fontId="11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" fillId="0" borderId="5" xfId="1" applyFont="1" applyFill="1" applyBorder="1" applyAlignment="1">
      <alignment horizontal="right" wrapText="1"/>
    </xf>
    <xf numFmtId="0" fontId="11" fillId="3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0" fillId="0" borderId="5" xfId="0" applyBorder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1" fillId="3" borderId="0" xfId="0" applyFont="1" applyFill="1" applyBorder="1" applyAlignment="1">
      <alignment horizontal="right"/>
    </xf>
    <xf numFmtId="0" fontId="2" fillId="4" borderId="0" xfId="0" applyFont="1" applyFill="1" applyBorder="1" applyAlignment="1"/>
    <xf numFmtId="4" fontId="14" fillId="0" borderId="0" xfId="0" applyNumberFormat="1" applyFont="1" applyBorder="1"/>
    <xf numFmtId="0" fontId="1" fillId="0" borderId="0" xfId="1" applyFont="1" applyFill="1" applyBorder="1" applyAlignment="1">
      <alignment horizontal="right" wrapText="1"/>
    </xf>
    <xf numFmtId="4" fontId="14" fillId="0" borderId="0" xfId="0" applyNumberFormat="1" applyFont="1" applyFill="1" applyBorder="1"/>
    <xf numFmtId="0" fontId="10" fillId="0" borderId="0" xfId="0" applyFont="1" applyBorder="1"/>
    <xf numFmtId="0" fontId="11" fillId="0" borderId="0" xfId="0" applyFont="1" applyBorder="1"/>
    <xf numFmtId="0" fontId="0" fillId="0" borderId="0" xfId="0" applyBorder="1"/>
    <xf numFmtId="4" fontId="15" fillId="0" borderId="0" xfId="0" applyNumberFormat="1" applyFont="1" applyBorder="1"/>
    <xf numFmtId="4" fontId="15" fillId="0" borderId="0" xfId="0" applyNumberFormat="1" applyFont="1" applyBorder="1" applyAlignment="1">
      <alignment vertical="top" wrapText="1"/>
    </xf>
    <xf numFmtId="4" fontId="14" fillId="4" borderId="0" xfId="0" applyNumberFormat="1" applyFont="1" applyFill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3" fillId="4" borderId="0" xfId="1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11" fillId="3" borderId="0" xfId="0" applyFont="1" applyFill="1" applyBorder="1"/>
    <xf numFmtId="0" fontId="10" fillId="3" borderId="0" xfId="0" applyFont="1" applyFill="1" applyBorder="1"/>
    <xf numFmtId="4" fontId="4" fillId="4" borderId="0" xfId="0" applyNumberFormat="1" applyFont="1" applyFill="1" applyBorder="1" applyAlignment="1"/>
    <xf numFmtId="0" fontId="12" fillId="3" borderId="0" xfId="0" applyFont="1" applyFill="1" applyBorder="1"/>
    <xf numFmtId="0" fontId="4" fillId="4" borderId="0" xfId="0" applyFont="1" applyFill="1" applyBorder="1" applyAlignment="1"/>
    <xf numFmtId="0" fontId="8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wrapText="1"/>
    </xf>
    <xf numFmtId="0" fontId="9" fillId="4" borderId="0" xfId="0" applyFont="1" applyFill="1" applyBorder="1" applyAlignment="1">
      <alignment horizontal="center" vertical="top" wrapText="1"/>
    </xf>
    <xf numFmtId="0" fontId="15" fillId="0" borderId="4" xfId="0" applyFont="1" applyBorder="1"/>
    <xf numFmtId="0" fontId="15" fillId="0" borderId="4" xfId="0" applyFont="1" applyBorder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right" vertical="top" wrapText="1" indent="1"/>
    </xf>
    <xf numFmtId="0" fontId="13" fillId="4" borderId="4" xfId="0" applyFont="1" applyFill="1" applyBorder="1" applyAlignment="1">
      <alignment horizontal="right" indent="1"/>
    </xf>
    <xf numFmtId="0" fontId="11" fillId="4" borderId="4" xfId="0" applyFont="1" applyFill="1" applyBorder="1" applyAlignment="1">
      <alignment horizontal="right" indent="1"/>
    </xf>
    <xf numFmtId="0" fontId="0" fillId="4" borderId="0" xfId="0" applyFill="1" applyAlignment="1">
      <alignment horizontal="right" indent="1"/>
    </xf>
    <xf numFmtId="4" fontId="13" fillId="4" borderId="4" xfId="0" applyNumberFormat="1" applyFont="1" applyFill="1" applyBorder="1" applyAlignment="1">
      <alignment horizontal="right" vertical="top" wrapText="1" indent="1"/>
    </xf>
    <xf numFmtId="4" fontId="13" fillId="5" borderId="4" xfId="0" applyNumberFormat="1" applyFont="1" applyFill="1" applyBorder="1" applyAlignment="1">
      <alignment horizontal="right" vertical="top" wrapText="1" indent="1"/>
    </xf>
    <xf numFmtId="0" fontId="7" fillId="0" borderId="0" xfId="0" applyFont="1"/>
    <xf numFmtId="0" fontId="18" fillId="0" borderId="0" xfId="0" applyFont="1"/>
    <xf numFmtId="9" fontId="18" fillId="0" borderId="0" xfId="0" applyNumberFormat="1" applyFont="1"/>
    <xf numFmtId="4" fontId="0" fillId="5" borderId="0" xfId="0" applyNumberFormat="1" applyFill="1"/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right" vertical="top" wrapText="1"/>
    </xf>
    <xf numFmtId="0" fontId="11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top" wrapText="1"/>
    </xf>
    <xf numFmtId="4" fontId="0" fillId="0" borderId="5" xfId="0" applyNumberFormat="1" applyBorder="1"/>
    <xf numFmtId="0" fontId="11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5" fillId="0" borderId="10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0" fillId="0" borderId="11" xfId="0" applyFont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horizontal="right" wrapText="1"/>
    </xf>
    <xf numFmtId="0" fontId="11" fillId="0" borderId="5" xfId="0" applyFont="1" applyBorder="1" applyAlignment="1">
      <alignment horizontal="right" vertical="top" wrapText="1"/>
    </xf>
    <xf numFmtId="4" fontId="2" fillId="4" borderId="5" xfId="0" applyNumberFormat="1" applyFont="1" applyFill="1" applyBorder="1" applyAlignment="1">
      <alignment horizontal="right" wrapText="1"/>
    </xf>
    <xf numFmtId="4" fontId="14" fillId="4" borderId="5" xfId="0" applyNumberFormat="1" applyFont="1" applyFill="1" applyBorder="1" applyAlignment="1">
      <alignment horizontal="right" wrapText="1"/>
    </xf>
    <xf numFmtId="4" fontId="14" fillId="0" borderId="5" xfId="0" applyNumberFormat="1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0" fontId="5" fillId="0" borderId="5" xfId="0" applyFont="1" applyBorder="1" applyAlignment="1">
      <alignment horizontal="right" vertical="top" wrapText="1"/>
    </xf>
    <xf numFmtId="4" fontId="14" fillId="0" borderId="5" xfId="0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3" borderId="9" xfId="0" applyFont="1" applyFill="1" applyBorder="1" applyAlignment="1">
      <alignment horizontal="center" wrapText="1"/>
    </xf>
    <xf numFmtId="4" fontId="0" fillId="0" borderId="9" xfId="0" applyNumberFormat="1" applyBorder="1" applyAlignment="1">
      <alignment wrapText="1"/>
    </xf>
    <xf numFmtId="0" fontId="15" fillId="0" borderId="9" xfId="0" applyFont="1" applyBorder="1" applyAlignment="1">
      <alignment wrapText="1"/>
    </xf>
    <xf numFmtId="0" fontId="11" fillId="3" borderId="5" xfId="0" applyFont="1" applyFill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4" fontId="0" fillId="4" borderId="5" xfId="0" applyNumberFormat="1" applyFill="1" applyBorder="1" applyAlignment="1">
      <alignment wrapText="1"/>
    </xf>
    <xf numFmtId="0" fontId="15" fillId="0" borderId="5" xfId="0" applyFont="1" applyBorder="1" applyAlignment="1">
      <alignment wrapText="1"/>
    </xf>
    <xf numFmtId="0" fontId="6" fillId="4" borderId="0" xfId="0" applyFont="1" applyFill="1"/>
    <xf numFmtId="0" fontId="8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8" fillId="0" borderId="5" xfId="0" applyFont="1" applyBorder="1" applyAlignment="1">
      <alignment wrapText="1"/>
    </xf>
    <xf numFmtId="4" fontId="7" fillId="0" borderId="0" xfId="0" applyNumberFormat="1" applyFont="1"/>
    <xf numFmtId="4" fontId="7" fillId="0" borderId="0" xfId="0" applyNumberFormat="1" applyFont="1" applyAlignment="1"/>
    <xf numFmtId="0" fontId="19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7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right" vertical="top" wrapText="1"/>
    </xf>
    <xf numFmtId="4" fontId="2" fillId="4" borderId="14" xfId="0" applyNumberFormat="1" applyFont="1" applyFill="1" applyBorder="1" applyAlignment="1">
      <alignment horizontal="right" wrapText="1"/>
    </xf>
    <xf numFmtId="0" fontId="10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15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3" borderId="14" xfId="0" applyFont="1" applyFill="1" applyBorder="1" applyAlignment="1">
      <alignment horizontal="center" wrapText="1"/>
    </xf>
    <xf numFmtId="4" fontId="0" fillId="0" borderId="14" xfId="0" applyNumberFormat="1" applyBorder="1" applyAlignment="1">
      <alignment wrapText="1"/>
    </xf>
    <xf numFmtId="4" fontId="0" fillId="4" borderId="14" xfId="0" applyNumberFormat="1" applyFill="1" applyBorder="1" applyAlignment="1">
      <alignment wrapText="1"/>
    </xf>
    <xf numFmtId="0" fontId="15" fillId="0" borderId="14" xfId="0" applyFont="1" applyBorder="1" applyAlignment="1">
      <alignment wrapText="1"/>
    </xf>
    <xf numFmtId="0" fontId="15" fillId="0" borderId="16" xfId="0" applyFont="1" applyBorder="1" applyAlignment="1">
      <alignment vertical="top" wrapText="1"/>
    </xf>
    <xf numFmtId="0" fontId="17" fillId="0" borderId="5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2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Normal_Hoja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4"/>
  <sheetViews>
    <sheetView topLeftCell="A88" workbookViewId="0">
      <selection sqref="A1:G101"/>
    </sheetView>
  </sheetViews>
  <sheetFormatPr baseColWidth="10" defaultRowHeight="15"/>
  <cols>
    <col min="1" max="1" width="12.5546875" style="15" customWidth="1"/>
    <col min="2" max="2" width="23.44140625" customWidth="1"/>
    <col min="4" max="4" width="10.44140625" customWidth="1"/>
    <col min="5" max="5" width="0.109375" style="16" customWidth="1"/>
    <col min="6" max="6" width="8.109375" style="16" customWidth="1"/>
    <col min="7" max="7" width="9.33203125" customWidth="1"/>
    <col min="8" max="8" width="9.109375" customWidth="1"/>
    <col min="9" max="9" width="10.33203125" customWidth="1"/>
    <col min="10" max="10" width="7.88671875" customWidth="1"/>
    <col min="12" max="12" width="7.6640625" customWidth="1"/>
    <col min="13" max="13" width="6.6640625" customWidth="1"/>
    <col min="14" max="14" width="8.33203125" customWidth="1"/>
    <col min="15" max="15" width="9.5546875" customWidth="1"/>
  </cols>
  <sheetData>
    <row r="1" spans="1:17" ht="36.75" customHeight="1">
      <c r="A1" s="55" t="s">
        <v>0</v>
      </c>
      <c r="B1" s="69" t="s">
        <v>1</v>
      </c>
      <c r="C1" s="69" t="s">
        <v>2</v>
      </c>
      <c r="D1" s="56" t="s">
        <v>167</v>
      </c>
      <c r="E1" s="57" t="s">
        <v>180</v>
      </c>
      <c r="F1" s="56" t="s">
        <v>181</v>
      </c>
      <c r="G1" s="56" t="s">
        <v>171</v>
      </c>
      <c r="H1">
        <v>0.05</v>
      </c>
      <c r="I1" s="37"/>
      <c r="J1" s="38"/>
      <c r="K1" s="38"/>
      <c r="L1" s="39"/>
      <c r="M1" s="39"/>
      <c r="N1" s="39"/>
      <c r="O1" s="40"/>
      <c r="P1" s="39"/>
      <c r="Q1" s="41"/>
    </row>
    <row r="2" spans="1:17" ht="15.75">
      <c r="A2" s="59" t="s">
        <v>6</v>
      </c>
      <c r="B2" s="58" t="s">
        <v>7</v>
      </c>
      <c r="C2" s="58" t="s">
        <v>8</v>
      </c>
      <c r="D2" s="70">
        <v>2</v>
      </c>
      <c r="E2" s="71">
        <f>35.2</f>
        <v>35.200000000000003</v>
      </c>
      <c r="F2" s="71">
        <f>E2*(1+$H$1)</f>
        <v>36.960000000000008</v>
      </c>
      <c r="G2" s="70"/>
      <c r="H2" s="14">
        <f>D2*F2</f>
        <v>73.920000000000016</v>
      </c>
      <c r="I2" s="22"/>
      <c r="J2" s="23"/>
      <c r="K2" s="23"/>
      <c r="L2" s="11"/>
      <c r="M2" s="11"/>
      <c r="N2" s="24"/>
      <c r="O2" s="18"/>
      <c r="P2" s="25"/>
      <c r="Q2" s="26"/>
    </row>
    <row r="3" spans="1:17" ht="15.75">
      <c r="A3" s="59" t="s">
        <v>9</v>
      </c>
      <c r="B3" s="58" t="s">
        <v>10</v>
      </c>
      <c r="C3" s="58" t="s">
        <v>8</v>
      </c>
      <c r="D3" s="70">
        <v>1</v>
      </c>
      <c r="E3" s="72">
        <f>5.79</f>
        <v>5.79</v>
      </c>
      <c r="F3" s="73">
        <f t="shared" ref="F3:F66" si="0">E3*(1+$H$1)</f>
        <v>6.0795000000000003</v>
      </c>
      <c r="G3" s="70"/>
      <c r="H3" s="14">
        <f t="shared" ref="H3:H66" si="1">D3*F3</f>
        <v>6.0795000000000003</v>
      </c>
      <c r="I3" s="22"/>
      <c r="J3" s="23"/>
      <c r="K3" s="23"/>
      <c r="L3" s="11"/>
      <c r="M3" s="11"/>
      <c r="N3" s="24"/>
      <c r="O3" s="27"/>
      <c r="P3" s="25"/>
      <c r="Q3" s="26"/>
    </row>
    <row r="4" spans="1:17" ht="15.75">
      <c r="A4" s="59" t="s">
        <v>15</v>
      </c>
      <c r="B4" s="58" t="s">
        <v>16</v>
      </c>
      <c r="C4" s="58" t="s">
        <v>17</v>
      </c>
      <c r="D4" s="70">
        <v>10</v>
      </c>
      <c r="E4" s="74">
        <f>0.59</f>
        <v>0.59</v>
      </c>
      <c r="F4" s="73">
        <f t="shared" si="0"/>
        <v>0.61949999999999994</v>
      </c>
      <c r="G4" s="70"/>
      <c r="H4" s="14">
        <f t="shared" si="1"/>
        <v>6.1949999999999994</v>
      </c>
      <c r="I4" s="22"/>
      <c r="J4" s="28"/>
      <c r="K4" s="23"/>
      <c r="L4" s="11"/>
      <c r="M4" s="11"/>
      <c r="N4" s="24"/>
      <c r="O4" s="18"/>
      <c r="P4" s="25"/>
      <c r="Q4" s="26"/>
    </row>
    <row r="5" spans="1:17" ht="30">
      <c r="A5" s="59" t="s">
        <v>18</v>
      </c>
      <c r="B5" s="58" t="s">
        <v>19</v>
      </c>
      <c r="C5" s="58" t="s">
        <v>20</v>
      </c>
      <c r="D5" s="70">
        <v>2</v>
      </c>
      <c r="E5" s="75">
        <v>29.51</v>
      </c>
      <c r="F5" s="73">
        <f t="shared" si="0"/>
        <v>30.985500000000002</v>
      </c>
      <c r="G5" s="70"/>
      <c r="H5" s="14">
        <f t="shared" si="1"/>
        <v>61.971000000000004</v>
      </c>
      <c r="I5" s="22"/>
      <c r="J5" s="23"/>
      <c r="K5" s="23"/>
      <c r="L5" s="11"/>
      <c r="M5" s="11"/>
      <c r="N5" s="24"/>
      <c r="O5" s="18"/>
      <c r="P5" s="25"/>
      <c r="Q5" s="26"/>
    </row>
    <row r="6" spans="1:17" ht="30">
      <c r="A6" s="59" t="s">
        <v>21</v>
      </c>
      <c r="B6" s="58" t="s">
        <v>19</v>
      </c>
      <c r="C6" s="58" t="s">
        <v>22</v>
      </c>
      <c r="D6" s="70">
        <v>2</v>
      </c>
      <c r="E6" s="75">
        <v>29.51</v>
      </c>
      <c r="F6" s="73">
        <f t="shared" si="0"/>
        <v>30.985500000000002</v>
      </c>
      <c r="G6" s="70"/>
      <c r="H6" s="14">
        <f t="shared" si="1"/>
        <v>61.971000000000004</v>
      </c>
      <c r="I6" s="22"/>
      <c r="J6" s="28"/>
      <c r="K6" s="23"/>
      <c r="L6" s="11"/>
      <c r="M6" s="11"/>
      <c r="N6" s="11"/>
      <c r="O6" s="27"/>
      <c r="P6" s="25"/>
      <c r="Q6" s="26"/>
    </row>
    <row r="7" spans="1:17" ht="30">
      <c r="A7" s="59" t="s">
        <v>23</v>
      </c>
      <c r="B7" s="58" t="s">
        <v>19</v>
      </c>
      <c r="C7" s="58" t="s">
        <v>24</v>
      </c>
      <c r="D7" s="70">
        <v>1</v>
      </c>
      <c r="E7" s="75">
        <v>29.51</v>
      </c>
      <c r="F7" s="73">
        <f t="shared" si="0"/>
        <v>30.985500000000002</v>
      </c>
      <c r="G7" s="70"/>
      <c r="H7" s="14">
        <f t="shared" si="1"/>
        <v>30.985500000000002</v>
      </c>
      <c r="I7" s="29"/>
      <c r="J7" s="23"/>
      <c r="K7" s="23"/>
      <c r="L7" s="11"/>
      <c r="M7" s="11"/>
      <c r="N7" s="21"/>
      <c r="O7" s="27"/>
      <c r="P7" s="25"/>
      <c r="Q7" s="26"/>
    </row>
    <row r="8" spans="1:17" ht="30">
      <c r="A8" s="59" t="s">
        <v>25</v>
      </c>
      <c r="B8" s="58" t="s">
        <v>19</v>
      </c>
      <c r="C8" s="58" t="s">
        <v>26</v>
      </c>
      <c r="D8" s="70">
        <v>1</v>
      </c>
      <c r="E8" s="75">
        <v>29.51</v>
      </c>
      <c r="F8" s="73">
        <f t="shared" si="0"/>
        <v>30.985500000000002</v>
      </c>
      <c r="G8" s="70"/>
      <c r="H8" s="14">
        <f t="shared" si="1"/>
        <v>30.985500000000002</v>
      </c>
      <c r="I8" s="29"/>
      <c r="J8" s="23"/>
      <c r="K8" s="23"/>
      <c r="L8" s="11"/>
      <c r="M8" s="11"/>
      <c r="N8" s="21"/>
      <c r="O8" s="27"/>
      <c r="P8" s="25"/>
      <c r="Q8" s="26"/>
    </row>
    <row r="9" spans="1:17" ht="15.75">
      <c r="A9" s="59" t="s">
        <v>27</v>
      </c>
      <c r="B9" s="58" t="s">
        <v>28</v>
      </c>
      <c r="C9" s="58" t="s">
        <v>29</v>
      </c>
      <c r="D9" s="70">
        <v>2</v>
      </c>
      <c r="E9" s="71">
        <f>39</f>
        <v>39</v>
      </c>
      <c r="F9" s="73">
        <f t="shared" si="0"/>
        <v>40.950000000000003</v>
      </c>
      <c r="G9" s="70"/>
      <c r="H9" s="14">
        <f t="shared" si="1"/>
        <v>81.900000000000006</v>
      </c>
      <c r="I9" s="29"/>
      <c r="J9" s="23"/>
      <c r="K9" s="23"/>
      <c r="L9" s="11"/>
      <c r="M9" s="11"/>
      <c r="N9" s="21"/>
      <c r="O9" s="27"/>
      <c r="P9" s="25"/>
      <c r="Q9" s="26"/>
    </row>
    <row r="10" spans="1:17" ht="30">
      <c r="A10" s="59" t="s">
        <v>30</v>
      </c>
      <c r="B10" s="58" t="s">
        <v>28</v>
      </c>
      <c r="C10" s="58" t="s">
        <v>31</v>
      </c>
      <c r="D10" s="70">
        <v>2</v>
      </c>
      <c r="E10" s="71">
        <f>39</f>
        <v>39</v>
      </c>
      <c r="F10" s="73">
        <f t="shared" si="0"/>
        <v>40.950000000000003</v>
      </c>
      <c r="G10" s="70"/>
      <c r="H10" s="14">
        <f t="shared" si="1"/>
        <v>81.900000000000006</v>
      </c>
      <c r="I10" s="22"/>
      <c r="J10" s="23"/>
      <c r="K10" s="23"/>
      <c r="L10" s="11"/>
      <c r="M10" s="11"/>
      <c r="N10" s="17"/>
      <c r="O10" s="27"/>
      <c r="P10" s="25"/>
      <c r="Q10" s="26"/>
    </row>
    <row r="11" spans="1:17" ht="15.75">
      <c r="A11" s="59" t="s">
        <v>32</v>
      </c>
      <c r="B11" s="58" t="s">
        <v>28</v>
      </c>
      <c r="C11" s="58" t="s">
        <v>33</v>
      </c>
      <c r="D11" s="70">
        <v>2</v>
      </c>
      <c r="E11" s="71">
        <f>39</f>
        <v>39</v>
      </c>
      <c r="F11" s="73">
        <f t="shared" si="0"/>
        <v>40.950000000000003</v>
      </c>
      <c r="G11" s="70"/>
      <c r="H11" s="14">
        <f t="shared" si="1"/>
        <v>81.900000000000006</v>
      </c>
      <c r="I11" s="22"/>
      <c r="J11" s="23"/>
      <c r="K11" s="23"/>
      <c r="L11" s="11"/>
      <c r="M11" s="11"/>
      <c r="N11" s="24"/>
      <c r="O11" s="18"/>
      <c r="P11" s="25"/>
      <c r="Q11" s="26"/>
    </row>
    <row r="12" spans="1:17" ht="15.75">
      <c r="A12" s="59" t="s">
        <v>34</v>
      </c>
      <c r="B12" s="58" t="s">
        <v>28</v>
      </c>
      <c r="C12" s="58" t="s">
        <v>35</v>
      </c>
      <c r="D12" s="70">
        <v>2</v>
      </c>
      <c r="E12" s="71">
        <f>39</f>
        <v>39</v>
      </c>
      <c r="F12" s="73">
        <f t="shared" si="0"/>
        <v>40.950000000000003</v>
      </c>
      <c r="G12" s="70"/>
      <c r="H12" s="14">
        <f t="shared" si="1"/>
        <v>81.900000000000006</v>
      </c>
      <c r="I12" s="22"/>
      <c r="J12" s="23"/>
      <c r="K12" s="23"/>
      <c r="L12" s="11"/>
      <c r="M12" s="11"/>
      <c r="N12" s="24"/>
      <c r="O12" s="18"/>
      <c r="P12" s="25"/>
      <c r="Q12" s="26"/>
    </row>
    <row r="13" spans="1:17" ht="15.75">
      <c r="A13" s="59" t="s">
        <v>36</v>
      </c>
      <c r="B13" s="58" t="s">
        <v>37</v>
      </c>
      <c r="C13" s="58" t="s">
        <v>38</v>
      </c>
      <c r="D13" s="70">
        <v>2</v>
      </c>
      <c r="E13" s="74">
        <v>29.51</v>
      </c>
      <c r="F13" s="73">
        <f t="shared" si="0"/>
        <v>30.985500000000002</v>
      </c>
      <c r="G13" s="70"/>
      <c r="H13" s="14">
        <f t="shared" si="1"/>
        <v>61.971000000000004</v>
      </c>
      <c r="I13" s="22"/>
      <c r="J13" s="23"/>
      <c r="K13" s="23"/>
      <c r="L13" s="11"/>
      <c r="M13" s="11"/>
      <c r="N13" s="24"/>
      <c r="O13" s="18"/>
      <c r="P13" s="25"/>
      <c r="Q13" s="26"/>
    </row>
    <row r="14" spans="1:17" ht="15.75">
      <c r="A14" s="59" t="s">
        <v>39</v>
      </c>
      <c r="B14" s="58" t="s">
        <v>37</v>
      </c>
      <c r="C14" s="58" t="s">
        <v>40</v>
      </c>
      <c r="D14" s="70">
        <v>2</v>
      </c>
      <c r="E14" s="74">
        <v>29.51</v>
      </c>
      <c r="F14" s="73">
        <f t="shared" si="0"/>
        <v>30.985500000000002</v>
      </c>
      <c r="G14" s="70"/>
      <c r="H14" s="14">
        <f t="shared" si="1"/>
        <v>61.971000000000004</v>
      </c>
      <c r="I14" s="22"/>
      <c r="J14" s="23"/>
      <c r="K14" s="23"/>
      <c r="L14" s="11"/>
      <c r="M14" s="11"/>
      <c r="N14" s="24"/>
      <c r="O14" s="18"/>
      <c r="P14" s="25"/>
      <c r="Q14" s="26"/>
    </row>
    <row r="15" spans="1:17" ht="15.75">
      <c r="A15" s="59" t="s">
        <v>41</v>
      </c>
      <c r="B15" s="58" t="s">
        <v>37</v>
      </c>
      <c r="C15" s="58" t="s">
        <v>42</v>
      </c>
      <c r="D15" s="70">
        <v>2</v>
      </c>
      <c r="E15" s="74">
        <v>29.51</v>
      </c>
      <c r="F15" s="73">
        <f t="shared" si="0"/>
        <v>30.985500000000002</v>
      </c>
      <c r="G15" s="70"/>
      <c r="H15" s="14">
        <f t="shared" si="1"/>
        <v>61.971000000000004</v>
      </c>
      <c r="I15" s="22"/>
      <c r="J15" s="23"/>
      <c r="K15" s="23"/>
      <c r="L15" s="11"/>
      <c r="M15" s="11"/>
      <c r="N15" s="11"/>
      <c r="O15" s="27"/>
      <c r="P15" s="25"/>
      <c r="Q15" s="26"/>
    </row>
    <row r="16" spans="1:17" ht="15.75">
      <c r="A16" s="59" t="s">
        <v>43</v>
      </c>
      <c r="B16" s="58" t="s">
        <v>44</v>
      </c>
      <c r="C16" s="58" t="s">
        <v>45</v>
      </c>
      <c r="D16" s="70">
        <v>5</v>
      </c>
      <c r="E16" s="72">
        <v>69</v>
      </c>
      <c r="F16" s="73">
        <f t="shared" si="0"/>
        <v>72.45</v>
      </c>
      <c r="G16" s="70"/>
      <c r="H16" s="14">
        <f t="shared" si="1"/>
        <v>362.25</v>
      </c>
      <c r="I16" s="22"/>
      <c r="J16" s="23"/>
      <c r="K16" s="23"/>
      <c r="L16" s="11"/>
      <c r="M16" s="11"/>
      <c r="N16" s="11"/>
      <c r="O16" s="27"/>
      <c r="P16" s="25"/>
      <c r="Q16" s="26"/>
    </row>
    <row r="17" spans="1:17" ht="15.75">
      <c r="A17" s="59" t="s">
        <v>46</v>
      </c>
      <c r="B17" s="58" t="s">
        <v>47</v>
      </c>
      <c r="C17" s="58" t="s">
        <v>8</v>
      </c>
      <c r="D17" s="70">
        <v>2</v>
      </c>
      <c r="E17" s="72">
        <v>35</v>
      </c>
      <c r="F17" s="73">
        <f t="shared" si="0"/>
        <v>36.75</v>
      </c>
      <c r="G17" s="70"/>
      <c r="H17" s="14">
        <f t="shared" si="1"/>
        <v>73.5</v>
      </c>
      <c r="I17" s="22"/>
      <c r="J17" s="23"/>
      <c r="K17" s="23"/>
      <c r="L17" s="11"/>
      <c r="M17" s="11"/>
      <c r="N17" s="11"/>
      <c r="O17" s="27"/>
      <c r="P17" s="25"/>
      <c r="Q17" s="26"/>
    </row>
    <row r="18" spans="1:17" ht="15.75">
      <c r="A18" s="59" t="s">
        <v>48</v>
      </c>
      <c r="B18" s="58" t="s">
        <v>49</v>
      </c>
      <c r="C18" s="58" t="s">
        <v>8</v>
      </c>
      <c r="D18" s="70">
        <v>2</v>
      </c>
      <c r="E18" s="71">
        <f>25.9</f>
        <v>25.9</v>
      </c>
      <c r="F18" s="73">
        <f t="shared" si="0"/>
        <v>27.195</v>
      </c>
      <c r="G18" s="70"/>
      <c r="H18" s="14">
        <f t="shared" si="1"/>
        <v>54.39</v>
      </c>
      <c r="I18" s="22"/>
      <c r="J18" s="23"/>
      <c r="K18" s="23"/>
      <c r="L18" s="11"/>
      <c r="M18" s="11"/>
      <c r="N18" s="24"/>
      <c r="O18" s="18"/>
      <c r="P18" s="25"/>
      <c r="Q18" s="26"/>
    </row>
    <row r="19" spans="1:17" ht="15.75">
      <c r="A19" s="59" t="s">
        <v>50</v>
      </c>
      <c r="B19" s="58" t="s">
        <v>49</v>
      </c>
      <c r="C19" s="58" t="s">
        <v>45</v>
      </c>
      <c r="D19" s="70">
        <v>2</v>
      </c>
      <c r="E19" s="72">
        <f>14.55</f>
        <v>14.55</v>
      </c>
      <c r="F19" s="73">
        <f t="shared" si="0"/>
        <v>15.277500000000002</v>
      </c>
      <c r="G19" s="70"/>
      <c r="H19" s="14">
        <f t="shared" si="1"/>
        <v>30.555000000000003</v>
      </c>
      <c r="I19" s="22"/>
      <c r="J19" s="23"/>
      <c r="K19" s="23"/>
      <c r="L19" s="11"/>
      <c r="M19" s="11"/>
      <c r="N19" s="24"/>
      <c r="O19" s="18"/>
      <c r="P19" s="25"/>
      <c r="Q19" s="26"/>
    </row>
    <row r="20" spans="1:17" ht="15.75">
      <c r="A20" s="59" t="s">
        <v>51</v>
      </c>
      <c r="B20" s="58" t="s">
        <v>52</v>
      </c>
      <c r="C20" s="58" t="s">
        <v>8</v>
      </c>
      <c r="D20" s="70">
        <v>4</v>
      </c>
      <c r="E20" s="71">
        <f>35.2</f>
        <v>35.200000000000003</v>
      </c>
      <c r="F20" s="73">
        <f t="shared" si="0"/>
        <v>36.960000000000008</v>
      </c>
      <c r="G20" s="70"/>
      <c r="H20" s="14">
        <f t="shared" si="1"/>
        <v>147.84000000000003</v>
      </c>
      <c r="I20" s="22"/>
      <c r="J20" s="23"/>
      <c r="K20" s="23"/>
      <c r="L20" s="11"/>
      <c r="M20" s="11"/>
      <c r="N20" s="24"/>
      <c r="O20" s="18"/>
      <c r="P20" s="25"/>
      <c r="Q20" s="26"/>
    </row>
    <row r="21" spans="1:17" ht="30">
      <c r="A21" s="59" t="s">
        <v>53</v>
      </c>
      <c r="B21" s="58" t="s">
        <v>54</v>
      </c>
      <c r="C21" s="58" t="s">
        <v>8</v>
      </c>
      <c r="D21" s="70">
        <v>4</v>
      </c>
      <c r="E21" s="71">
        <f>25.9</f>
        <v>25.9</v>
      </c>
      <c r="F21" s="73">
        <f t="shared" si="0"/>
        <v>27.195</v>
      </c>
      <c r="G21" s="70"/>
      <c r="H21" s="14">
        <f t="shared" si="1"/>
        <v>108.78</v>
      </c>
      <c r="I21" s="22"/>
      <c r="J21" s="23"/>
      <c r="K21" s="23"/>
      <c r="L21" s="11"/>
      <c r="M21" s="11"/>
      <c r="N21" s="24"/>
      <c r="O21" s="18"/>
      <c r="P21" s="25"/>
      <c r="Q21" s="26"/>
    </row>
    <row r="22" spans="1:17" ht="30">
      <c r="A22" s="59" t="s">
        <v>55</v>
      </c>
      <c r="B22" s="58" t="s">
        <v>56</v>
      </c>
      <c r="C22" s="58" t="s">
        <v>45</v>
      </c>
      <c r="D22" s="70">
        <v>2</v>
      </c>
      <c r="E22" s="71">
        <f>28.4</f>
        <v>28.4</v>
      </c>
      <c r="F22" s="73">
        <f t="shared" si="0"/>
        <v>29.82</v>
      </c>
      <c r="G22" s="70"/>
      <c r="H22" s="14">
        <f t="shared" si="1"/>
        <v>59.64</v>
      </c>
      <c r="I22" s="22"/>
      <c r="J22" s="23"/>
      <c r="K22" s="23"/>
      <c r="L22" s="11"/>
      <c r="M22" s="11"/>
      <c r="N22" s="24"/>
      <c r="O22" s="18"/>
      <c r="P22" s="25"/>
      <c r="Q22" s="26"/>
    </row>
    <row r="23" spans="1:17" ht="15.75">
      <c r="A23" s="59" t="s">
        <v>57</v>
      </c>
      <c r="B23" s="58" t="s">
        <v>52</v>
      </c>
      <c r="C23" s="58" t="s">
        <v>45</v>
      </c>
      <c r="D23" s="70">
        <v>2</v>
      </c>
      <c r="E23" s="71">
        <f>39.95</f>
        <v>39.950000000000003</v>
      </c>
      <c r="F23" s="73">
        <f t="shared" si="0"/>
        <v>41.947500000000005</v>
      </c>
      <c r="G23" s="70"/>
      <c r="H23" s="14">
        <f t="shared" si="1"/>
        <v>83.89500000000001</v>
      </c>
      <c r="I23" s="22"/>
      <c r="J23" s="23"/>
      <c r="K23" s="23"/>
      <c r="L23" s="11"/>
      <c r="M23" s="11"/>
      <c r="N23" s="24"/>
      <c r="O23" s="18"/>
      <c r="P23" s="25"/>
      <c r="Q23" s="26"/>
    </row>
    <row r="24" spans="1:17" ht="15.75">
      <c r="A24" s="59" t="s">
        <v>58</v>
      </c>
      <c r="B24" s="58" t="s">
        <v>59</v>
      </c>
      <c r="C24" s="58" t="s">
        <v>8</v>
      </c>
      <c r="D24" s="70">
        <v>2</v>
      </c>
      <c r="E24" s="76">
        <f>199.32</f>
        <v>199.32</v>
      </c>
      <c r="F24" s="73">
        <f t="shared" si="0"/>
        <v>209.286</v>
      </c>
      <c r="G24" s="70"/>
      <c r="H24" s="14">
        <f t="shared" si="1"/>
        <v>418.572</v>
      </c>
      <c r="I24" s="22"/>
      <c r="J24" s="23"/>
      <c r="K24" s="23"/>
      <c r="L24" s="11"/>
      <c r="M24" s="11"/>
      <c r="N24" s="24"/>
      <c r="O24" s="18"/>
      <c r="P24" s="25"/>
      <c r="Q24" s="26"/>
    </row>
    <row r="25" spans="1:17" ht="15.75">
      <c r="A25" s="59" t="s">
        <v>60</v>
      </c>
      <c r="B25" s="58" t="s">
        <v>59</v>
      </c>
      <c r="C25" s="58" t="s">
        <v>42</v>
      </c>
      <c r="D25" s="70">
        <v>1</v>
      </c>
      <c r="E25" s="76">
        <f>292.89</f>
        <v>292.89</v>
      </c>
      <c r="F25" s="73">
        <f t="shared" si="0"/>
        <v>307.53449999999998</v>
      </c>
      <c r="G25" s="70"/>
      <c r="H25" s="14">
        <f t="shared" si="1"/>
        <v>307.53449999999998</v>
      </c>
      <c r="I25" s="22"/>
      <c r="J25" s="23"/>
      <c r="K25" s="23"/>
      <c r="L25" s="11"/>
      <c r="M25" s="11"/>
      <c r="N25" s="24"/>
      <c r="O25" s="18"/>
      <c r="P25" s="25"/>
      <c r="Q25" s="26"/>
    </row>
    <row r="26" spans="1:17" ht="15.75">
      <c r="A26" s="59" t="s">
        <v>61</v>
      </c>
      <c r="B26" s="58" t="s">
        <v>59</v>
      </c>
      <c r="C26" s="58" t="s">
        <v>40</v>
      </c>
      <c r="D26" s="70">
        <v>1</v>
      </c>
      <c r="E26" s="76">
        <f>292.89</f>
        <v>292.89</v>
      </c>
      <c r="F26" s="73">
        <f t="shared" si="0"/>
        <v>307.53449999999998</v>
      </c>
      <c r="G26" s="70"/>
      <c r="H26" s="14">
        <f t="shared" si="1"/>
        <v>307.53449999999998</v>
      </c>
      <c r="I26" s="22"/>
      <c r="J26" s="28"/>
      <c r="K26" s="23"/>
      <c r="L26" s="11"/>
      <c r="M26" s="11"/>
      <c r="N26" s="11"/>
      <c r="O26" s="27"/>
      <c r="P26" s="25"/>
      <c r="Q26" s="26"/>
    </row>
    <row r="27" spans="1:17" ht="15.75">
      <c r="A27" s="59" t="s">
        <v>62</v>
      </c>
      <c r="B27" s="58" t="s">
        <v>59</v>
      </c>
      <c r="C27" s="58" t="s">
        <v>38</v>
      </c>
      <c r="D27" s="70">
        <v>1</v>
      </c>
      <c r="E27" s="76">
        <f>292.89</f>
        <v>292.89</v>
      </c>
      <c r="F27" s="73">
        <f t="shared" si="0"/>
        <v>307.53449999999998</v>
      </c>
      <c r="G27" s="70"/>
      <c r="H27" s="14">
        <f t="shared" si="1"/>
        <v>307.53449999999998</v>
      </c>
      <c r="I27" s="22"/>
      <c r="J27" s="28"/>
      <c r="K27" s="23"/>
      <c r="L27" s="11"/>
      <c r="M27" s="11"/>
      <c r="N27" s="11"/>
      <c r="O27" s="27"/>
      <c r="P27" s="25"/>
      <c r="Q27" s="26"/>
    </row>
    <row r="28" spans="1:17" ht="15.75">
      <c r="A28" s="59" t="s">
        <v>63</v>
      </c>
      <c r="B28" s="58" t="s">
        <v>59</v>
      </c>
      <c r="C28" s="58" t="s">
        <v>64</v>
      </c>
      <c r="D28" s="70">
        <v>1</v>
      </c>
      <c r="E28" s="76">
        <f>292.89</f>
        <v>292.89</v>
      </c>
      <c r="F28" s="73">
        <f t="shared" si="0"/>
        <v>307.53449999999998</v>
      </c>
      <c r="G28" s="70"/>
      <c r="H28" s="14">
        <f t="shared" si="1"/>
        <v>307.53449999999998</v>
      </c>
      <c r="I28" s="22"/>
      <c r="J28" s="28"/>
      <c r="K28" s="23"/>
      <c r="L28" s="11"/>
      <c r="M28" s="11"/>
      <c r="N28" s="11"/>
      <c r="O28" s="27"/>
      <c r="P28" s="25"/>
      <c r="Q28" s="26"/>
    </row>
    <row r="29" spans="1:17" ht="15.75">
      <c r="A29" s="59" t="s">
        <v>65</v>
      </c>
      <c r="B29" s="58" t="s">
        <v>66</v>
      </c>
      <c r="C29" s="58" t="s">
        <v>8</v>
      </c>
      <c r="D29" s="70">
        <v>3</v>
      </c>
      <c r="E29" s="72">
        <v>33</v>
      </c>
      <c r="F29" s="73">
        <f t="shared" si="0"/>
        <v>34.65</v>
      </c>
      <c r="G29" s="70"/>
      <c r="H29" s="14">
        <f t="shared" si="1"/>
        <v>103.94999999999999</v>
      </c>
      <c r="I29" s="22"/>
      <c r="J29" s="28"/>
      <c r="K29" s="23"/>
      <c r="L29" s="11"/>
      <c r="M29" s="11"/>
      <c r="N29" s="11"/>
      <c r="O29" s="27"/>
      <c r="P29" s="25"/>
      <c r="Q29" s="26"/>
    </row>
    <row r="30" spans="1:17" ht="15.75">
      <c r="A30" s="59" t="s">
        <v>67</v>
      </c>
      <c r="B30" s="58" t="s">
        <v>66</v>
      </c>
      <c r="C30" s="58" t="s">
        <v>45</v>
      </c>
      <c r="D30" s="70">
        <v>2</v>
      </c>
      <c r="E30" s="72">
        <v>36.5</v>
      </c>
      <c r="F30" s="73">
        <f t="shared" si="0"/>
        <v>38.325000000000003</v>
      </c>
      <c r="G30" s="70"/>
      <c r="H30" s="14">
        <f t="shared" si="1"/>
        <v>76.650000000000006</v>
      </c>
      <c r="I30" s="22"/>
      <c r="J30" s="23"/>
      <c r="K30" s="23"/>
      <c r="L30" s="11"/>
      <c r="M30" s="11"/>
      <c r="N30" s="11"/>
      <c r="O30" s="27"/>
      <c r="P30" s="25"/>
      <c r="Q30" s="26"/>
    </row>
    <row r="31" spans="1:17" ht="15.75">
      <c r="A31" s="59" t="s">
        <v>68</v>
      </c>
      <c r="B31" s="58" t="s">
        <v>69</v>
      </c>
      <c r="C31" s="58" t="s">
        <v>8</v>
      </c>
      <c r="D31" s="70">
        <v>1</v>
      </c>
      <c r="E31" s="71">
        <f>69.5</f>
        <v>69.5</v>
      </c>
      <c r="F31" s="73">
        <f t="shared" si="0"/>
        <v>72.975000000000009</v>
      </c>
      <c r="G31" s="70"/>
      <c r="H31" s="14">
        <f t="shared" si="1"/>
        <v>72.975000000000009</v>
      </c>
      <c r="I31" s="22"/>
      <c r="J31" s="28"/>
      <c r="K31" s="23"/>
      <c r="L31" s="11"/>
      <c r="M31" s="11"/>
      <c r="N31" s="24"/>
      <c r="O31" s="18"/>
      <c r="P31" s="25"/>
      <c r="Q31" s="26"/>
    </row>
    <row r="32" spans="1:17" ht="15.75">
      <c r="A32" s="59" t="s">
        <v>70</v>
      </c>
      <c r="B32" s="58" t="s">
        <v>71</v>
      </c>
      <c r="C32" s="58" t="s">
        <v>8</v>
      </c>
      <c r="D32" s="70">
        <v>1</v>
      </c>
      <c r="E32" s="71">
        <f>69.5</f>
        <v>69.5</v>
      </c>
      <c r="F32" s="73">
        <f t="shared" si="0"/>
        <v>72.975000000000009</v>
      </c>
      <c r="G32" s="70"/>
      <c r="H32" s="14">
        <f t="shared" si="1"/>
        <v>72.975000000000009</v>
      </c>
      <c r="I32" s="22"/>
      <c r="J32" s="28"/>
      <c r="K32" s="23"/>
      <c r="L32" s="11"/>
      <c r="M32" s="11"/>
      <c r="N32" s="24"/>
      <c r="O32" s="18"/>
      <c r="P32" s="25"/>
      <c r="Q32" s="26"/>
    </row>
    <row r="33" spans="1:17" ht="15.75">
      <c r="A33" s="59" t="s">
        <v>72</v>
      </c>
      <c r="B33" s="58" t="s">
        <v>71</v>
      </c>
      <c r="C33" s="58" t="s">
        <v>38</v>
      </c>
      <c r="D33" s="70">
        <v>1</v>
      </c>
      <c r="E33" s="71">
        <f>65.9</f>
        <v>65.900000000000006</v>
      </c>
      <c r="F33" s="73">
        <f t="shared" si="0"/>
        <v>69.195000000000007</v>
      </c>
      <c r="G33" s="70"/>
      <c r="H33" s="14">
        <f t="shared" si="1"/>
        <v>69.195000000000007</v>
      </c>
      <c r="I33" s="22"/>
      <c r="J33" s="28"/>
      <c r="K33" s="23"/>
      <c r="L33" s="11"/>
      <c r="M33" s="11"/>
      <c r="N33" s="24"/>
      <c r="O33" s="18"/>
      <c r="P33" s="25"/>
      <c r="Q33" s="26"/>
    </row>
    <row r="34" spans="1:17" ht="15.75">
      <c r="A34" s="59" t="s">
        <v>73</v>
      </c>
      <c r="B34" s="58" t="s">
        <v>71</v>
      </c>
      <c r="C34" s="58" t="s">
        <v>42</v>
      </c>
      <c r="D34" s="70">
        <v>1</v>
      </c>
      <c r="E34" s="71">
        <f>65.9</f>
        <v>65.900000000000006</v>
      </c>
      <c r="F34" s="73">
        <f t="shared" si="0"/>
        <v>69.195000000000007</v>
      </c>
      <c r="G34" s="70"/>
      <c r="H34" s="14">
        <f t="shared" si="1"/>
        <v>69.195000000000007</v>
      </c>
      <c r="I34" s="22"/>
      <c r="J34" s="23"/>
      <c r="K34" s="23"/>
      <c r="L34" s="11"/>
      <c r="M34" s="11"/>
      <c r="N34" s="24"/>
      <c r="O34" s="18"/>
      <c r="P34" s="25"/>
      <c r="Q34" s="26"/>
    </row>
    <row r="35" spans="1:17" ht="15.75">
      <c r="A35" s="59" t="s">
        <v>74</v>
      </c>
      <c r="B35" s="58" t="s">
        <v>71</v>
      </c>
      <c r="C35" s="58" t="s">
        <v>40</v>
      </c>
      <c r="D35" s="70">
        <v>1</v>
      </c>
      <c r="E35" s="71">
        <f>65.9</f>
        <v>65.900000000000006</v>
      </c>
      <c r="F35" s="73">
        <f t="shared" si="0"/>
        <v>69.195000000000007</v>
      </c>
      <c r="G35" s="70"/>
      <c r="H35" s="14">
        <f t="shared" si="1"/>
        <v>69.195000000000007</v>
      </c>
      <c r="I35" s="22"/>
      <c r="J35" s="23"/>
      <c r="K35" s="23"/>
      <c r="L35" s="11"/>
      <c r="M35" s="11"/>
      <c r="N35" s="24"/>
      <c r="O35" s="18"/>
      <c r="P35" s="25"/>
      <c r="Q35" s="26"/>
    </row>
    <row r="36" spans="1:17" ht="15.75">
      <c r="A36" s="59" t="s">
        <v>75</v>
      </c>
      <c r="B36" s="58" t="s">
        <v>76</v>
      </c>
      <c r="C36" s="58" t="s">
        <v>8</v>
      </c>
      <c r="D36" s="70">
        <v>1</v>
      </c>
      <c r="E36" s="71">
        <f>109</f>
        <v>109</v>
      </c>
      <c r="F36" s="73">
        <f t="shared" si="0"/>
        <v>114.45</v>
      </c>
      <c r="G36" s="70"/>
      <c r="H36" s="14">
        <f t="shared" si="1"/>
        <v>114.45</v>
      </c>
      <c r="I36" s="22"/>
      <c r="J36" s="28"/>
      <c r="K36" s="23"/>
      <c r="L36" s="11"/>
      <c r="M36" s="11"/>
      <c r="N36" s="24"/>
      <c r="O36" s="18"/>
      <c r="P36" s="25"/>
      <c r="Q36" s="26"/>
    </row>
    <row r="37" spans="1:17" ht="15.75">
      <c r="A37" s="59" t="s">
        <v>77</v>
      </c>
      <c r="B37" s="58" t="s">
        <v>76</v>
      </c>
      <c r="C37" s="58" t="s">
        <v>38</v>
      </c>
      <c r="D37" s="70">
        <v>1</v>
      </c>
      <c r="E37" s="71">
        <f>108.5</f>
        <v>108.5</v>
      </c>
      <c r="F37" s="73">
        <f t="shared" si="0"/>
        <v>113.92500000000001</v>
      </c>
      <c r="G37" s="70"/>
      <c r="H37" s="14">
        <f t="shared" si="1"/>
        <v>113.92500000000001</v>
      </c>
      <c r="I37" s="22"/>
      <c r="J37" s="23"/>
      <c r="K37" s="23"/>
      <c r="L37" s="11"/>
      <c r="M37" s="11"/>
      <c r="N37" s="24"/>
      <c r="O37" s="18"/>
      <c r="P37" s="25"/>
      <c r="Q37" s="26"/>
    </row>
    <row r="38" spans="1:17" ht="15.75">
      <c r="A38" s="59" t="s">
        <v>78</v>
      </c>
      <c r="B38" s="58" t="s">
        <v>76</v>
      </c>
      <c r="C38" s="58" t="s">
        <v>42</v>
      </c>
      <c r="D38" s="70">
        <v>1</v>
      </c>
      <c r="E38" s="71">
        <f>108.5</f>
        <v>108.5</v>
      </c>
      <c r="F38" s="73">
        <f t="shared" si="0"/>
        <v>113.92500000000001</v>
      </c>
      <c r="G38" s="70"/>
      <c r="H38" s="14">
        <f t="shared" si="1"/>
        <v>113.92500000000001</v>
      </c>
      <c r="I38" s="22"/>
      <c r="J38" s="23"/>
      <c r="K38" s="23"/>
      <c r="L38" s="11"/>
      <c r="M38" s="11"/>
      <c r="N38" s="24"/>
      <c r="O38" s="18"/>
      <c r="P38" s="25"/>
      <c r="Q38" s="26"/>
    </row>
    <row r="39" spans="1:17" ht="15.75">
      <c r="A39" s="59" t="s">
        <v>79</v>
      </c>
      <c r="B39" s="58" t="s">
        <v>76</v>
      </c>
      <c r="C39" s="58" t="s">
        <v>40</v>
      </c>
      <c r="D39" s="70">
        <v>1</v>
      </c>
      <c r="E39" s="71">
        <f>108.5</f>
        <v>108.5</v>
      </c>
      <c r="F39" s="73">
        <f t="shared" si="0"/>
        <v>113.92500000000001</v>
      </c>
      <c r="G39" s="70"/>
      <c r="H39" s="14">
        <f t="shared" si="1"/>
        <v>113.92500000000001</v>
      </c>
      <c r="I39" s="22"/>
      <c r="J39" s="23"/>
      <c r="K39" s="23"/>
      <c r="L39" s="11"/>
      <c r="M39" s="11"/>
      <c r="N39" s="24"/>
      <c r="O39" s="18"/>
      <c r="P39" s="25"/>
      <c r="Q39" s="26"/>
    </row>
    <row r="40" spans="1:17" ht="15.75">
      <c r="A40" s="59" t="s">
        <v>80</v>
      </c>
      <c r="B40" s="58" t="s">
        <v>81</v>
      </c>
      <c r="C40" s="58" t="s">
        <v>8</v>
      </c>
      <c r="D40" s="70">
        <v>1</v>
      </c>
      <c r="E40" s="72">
        <v>119</v>
      </c>
      <c r="F40" s="73">
        <f t="shared" si="0"/>
        <v>124.95</v>
      </c>
      <c r="G40" s="70"/>
      <c r="H40" s="14">
        <f t="shared" si="1"/>
        <v>124.95</v>
      </c>
      <c r="I40" s="22"/>
      <c r="J40" s="23"/>
      <c r="K40" s="23"/>
      <c r="L40" s="11"/>
      <c r="M40" s="11"/>
      <c r="N40" s="24"/>
      <c r="O40" s="18"/>
      <c r="P40" s="25"/>
      <c r="Q40" s="26"/>
    </row>
    <row r="41" spans="1:17" ht="15.75">
      <c r="A41" s="59" t="s">
        <v>82</v>
      </c>
      <c r="B41" s="58" t="s">
        <v>81</v>
      </c>
      <c r="C41" s="58" t="s">
        <v>83</v>
      </c>
      <c r="D41" s="70">
        <v>1</v>
      </c>
      <c r="E41" s="72">
        <v>229</v>
      </c>
      <c r="F41" s="73">
        <f t="shared" si="0"/>
        <v>240.45000000000002</v>
      </c>
      <c r="G41" s="70"/>
      <c r="H41" s="14">
        <f t="shared" si="1"/>
        <v>240.45000000000002</v>
      </c>
      <c r="I41" s="22"/>
      <c r="J41" s="23"/>
      <c r="K41" s="23"/>
      <c r="L41" s="11"/>
      <c r="M41" s="11"/>
      <c r="N41" s="24"/>
      <c r="O41" s="18"/>
      <c r="P41" s="25"/>
      <c r="Q41" s="26"/>
    </row>
    <row r="42" spans="1:17" ht="15.75">
      <c r="A42" s="59" t="s">
        <v>84</v>
      </c>
      <c r="B42" s="58" t="s">
        <v>81</v>
      </c>
      <c r="C42" s="58" t="s">
        <v>42</v>
      </c>
      <c r="D42" s="70">
        <v>1</v>
      </c>
      <c r="E42" s="72">
        <v>229</v>
      </c>
      <c r="F42" s="73">
        <f t="shared" si="0"/>
        <v>240.45000000000002</v>
      </c>
      <c r="G42" s="70"/>
      <c r="H42" s="14">
        <f t="shared" si="1"/>
        <v>240.45000000000002</v>
      </c>
      <c r="I42" s="22"/>
      <c r="J42" s="23"/>
      <c r="K42" s="23"/>
      <c r="L42" s="11"/>
      <c r="M42" s="11"/>
      <c r="N42" s="24"/>
      <c r="O42" s="18"/>
      <c r="P42" s="25"/>
      <c r="Q42" s="26"/>
    </row>
    <row r="43" spans="1:17" ht="15.75">
      <c r="A43" s="59" t="s">
        <v>85</v>
      </c>
      <c r="B43" s="58" t="s">
        <v>81</v>
      </c>
      <c r="C43" s="58" t="s">
        <v>40</v>
      </c>
      <c r="D43" s="70">
        <v>1</v>
      </c>
      <c r="E43" s="72">
        <v>229</v>
      </c>
      <c r="F43" s="73">
        <f t="shared" si="0"/>
        <v>240.45000000000002</v>
      </c>
      <c r="G43" s="70"/>
      <c r="H43" s="14">
        <f t="shared" si="1"/>
        <v>240.45000000000002</v>
      </c>
      <c r="I43" s="22"/>
      <c r="J43" s="23"/>
      <c r="K43" s="23"/>
      <c r="L43" s="11"/>
      <c r="M43" s="11"/>
      <c r="N43" s="24"/>
      <c r="O43" s="18"/>
      <c r="P43" s="25"/>
      <c r="Q43" s="26"/>
    </row>
    <row r="44" spans="1:17" ht="30">
      <c r="A44" s="59" t="s">
        <v>172</v>
      </c>
      <c r="B44" s="58" t="s">
        <v>86</v>
      </c>
      <c r="C44" s="58" t="s">
        <v>8</v>
      </c>
      <c r="D44" s="70">
        <v>8</v>
      </c>
      <c r="E44" s="77"/>
      <c r="F44" s="73">
        <f>172.73*(1+H1)</f>
        <v>181.3665</v>
      </c>
      <c r="G44" s="70"/>
      <c r="H44" s="14">
        <f t="shared" si="1"/>
        <v>1450.932</v>
      </c>
      <c r="I44" s="22"/>
      <c r="J44" s="23"/>
      <c r="K44" s="23"/>
      <c r="L44" s="11"/>
      <c r="M44" s="11"/>
      <c r="N44" s="24"/>
      <c r="O44" s="18"/>
      <c r="P44" s="25"/>
      <c r="Q44" s="26"/>
    </row>
    <row r="45" spans="1:17" ht="15.75">
      <c r="A45" s="59" t="s">
        <v>87</v>
      </c>
      <c r="B45" s="58" t="s">
        <v>88</v>
      </c>
      <c r="C45" s="58" t="s">
        <v>8</v>
      </c>
      <c r="D45" s="70">
        <v>1</v>
      </c>
      <c r="E45" s="72">
        <v>189.42</v>
      </c>
      <c r="F45" s="73">
        <f t="shared" si="0"/>
        <v>198.89099999999999</v>
      </c>
      <c r="G45" s="70"/>
      <c r="H45" s="14">
        <f t="shared" si="1"/>
        <v>198.89099999999999</v>
      </c>
      <c r="I45" s="22"/>
      <c r="J45" s="23"/>
      <c r="K45" s="23"/>
      <c r="L45" s="11"/>
      <c r="M45" s="11"/>
      <c r="N45" s="24"/>
      <c r="O45" s="18"/>
      <c r="P45" s="25"/>
      <c r="Q45" s="26"/>
    </row>
    <row r="46" spans="1:17" ht="15.75">
      <c r="A46" s="59" t="s">
        <v>89</v>
      </c>
      <c r="B46" s="58" t="s">
        <v>88</v>
      </c>
      <c r="C46" s="58" t="s">
        <v>38</v>
      </c>
      <c r="D46" s="70">
        <v>1</v>
      </c>
      <c r="E46" s="78">
        <v>299.8</v>
      </c>
      <c r="F46" s="73">
        <f t="shared" si="0"/>
        <v>314.79000000000002</v>
      </c>
      <c r="G46" s="70"/>
      <c r="H46" s="14">
        <f t="shared" si="1"/>
        <v>314.79000000000002</v>
      </c>
      <c r="I46" s="22"/>
      <c r="J46" s="23"/>
      <c r="K46" s="23"/>
      <c r="L46" s="11"/>
      <c r="M46" s="11"/>
      <c r="N46" s="24"/>
      <c r="O46" s="18"/>
      <c r="P46" s="25"/>
      <c r="Q46" s="26"/>
    </row>
    <row r="47" spans="1:17" ht="15.75">
      <c r="A47" s="59" t="s">
        <v>90</v>
      </c>
      <c r="B47" s="58" t="s">
        <v>88</v>
      </c>
      <c r="C47" s="58" t="s">
        <v>42</v>
      </c>
      <c r="D47" s="70">
        <v>1</v>
      </c>
      <c r="E47" s="78">
        <v>299.8</v>
      </c>
      <c r="F47" s="73">
        <f t="shared" si="0"/>
        <v>314.79000000000002</v>
      </c>
      <c r="G47" s="70"/>
      <c r="H47" s="14">
        <f t="shared" si="1"/>
        <v>314.79000000000002</v>
      </c>
      <c r="I47" s="22"/>
      <c r="J47" s="23"/>
      <c r="K47" s="23"/>
      <c r="L47" s="11"/>
      <c r="M47" s="11"/>
      <c r="N47" s="21"/>
      <c r="O47" s="27"/>
      <c r="P47" s="25"/>
      <c r="Q47" s="26"/>
    </row>
    <row r="48" spans="1:17" ht="15.75">
      <c r="A48" s="59" t="s">
        <v>91</v>
      </c>
      <c r="B48" s="58" t="s">
        <v>88</v>
      </c>
      <c r="C48" s="58" t="s">
        <v>40</v>
      </c>
      <c r="D48" s="70">
        <v>1</v>
      </c>
      <c r="E48" s="78">
        <v>299.8</v>
      </c>
      <c r="F48" s="73">
        <f t="shared" si="0"/>
        <v>314.79000000000002</v>
      </c>
      <c r="G48" s="70"/>
      <c r="H48" s="14">
        <f t="shared" si="1"/>
        <v>314.79000000000002</v>
      </c>
      <c r="I48" s="22"/>
      <c r="J48" s="23"/>
      <c r="K48" s="23"/>
      <c r="L48" s="11"/>
      <c r="M48" s="11"/>
      <c r="N48" s="19"/>
      <c r="O48" s="27"/>
      <c r="P48" s="25"/>
      <c r="Q48" s="26"/>
    </row>
    <row r="49" spans="1:17" ht="30">
      <c r="A49" s="59" t="s">
        <v>92</v>
      </c>
      <c r="B49" s="58" t="s">
        <v>93</v>
      </c>
      <c r="C49" s="58" t="s">
        <v>8</v>
      </c>
      <c r="D49" s="70">
        <v>1</v>
      </c>
      <c r="E49" s="72">
        <v>67</v>
      </c>
      <c r="F49" s="73">
        <f t="shared" si="0"/>
        <v>70.350000000000009</v>
      </c>
      <c r="G49" s="70"/>
      <c r="H49" s="14">
        <f t="shared" si="1"/>
        <v>70.350000000000009</v>
      </c>
      <c r="I49" s="22"/>
      <c r="J49" s="23"/>
      <c r="K49" s="23"/>
      <c r="L49" s="11"/>
      <c r="M49" s="11"/>
      <c r="N49" s="19"/>
      <c r="O49" s="27"/>
      <c r="P49" s="25"/>
      <c r="Q49" s="26"/>
    </row>
    <row r="50" spans="1:17" ht="15.75">
      <c r="A50" s="59" t="s">
        <v>94</v>
      </c>
      <c r="B50" s="58" t="s">
        <v>95</v>
      </c>
      <c r="C50" s="58" t="s">
        <v>8</v>
      </c>
      <c r="D50" s="70">
        <v>1</v>
      </c>
      <c r="E50" s="72">
        <v>63</v>
      </c>
      <c r="F50" s="73">
        <f t="shared" si="0"/>
        <v>66.150000000000006</v>
      </c>
      <c r="G50" s="70"/>
      <c r="H50" s="14">
        <f t="shared" si="1"/>
        <v>66.150000000000006</v>
      </c>
      <c r="I50" s="22"/>
      <c r="J50" s="23"/>
      <c r="K50" s="23"/>
      <c r="L50" s="11"/>
      <c r="M50" s="11"/>
      <c r="N50" s="19"/>
      <c r="O50" s="27"/>
      <c r="P50" s="25"/>
      <c r="Q50" s="26"/>
    </row>
    <row r="51" spans="1:17" ht="15.75">
      <c r="A51" s="59" t="s">
        <v>96</v>
      </c>
      <c r="B51" s="58" t="s">
        <v>95</v>
      </c>
      <c r="C51" s="58" t="s">
        <v>38</v>
      </c>
      <c r="D51" s="70">
        <v>1</v>
      </c>
      <c r="E51" s="72">
        <v>61.9</v>
      </c>
      <c r="F51" s="73">
        <f t="shared" si="0"/>
        <v>64.995000000000005</v>
      </c>
      <c r="G51" s="70"/>
      <c r="H51" s="14">
        <f t="shared" si="1"/>
        <v>64.995000000000005</v>
      </c>
      <c r="I51" s="22"/>
      <c r="J51" s="28"/>
      <c r="K51" s="23"/>
      <c r="L51" s="11"/>
      <c r="M51" s="11"/>
      <c r="N51" s="24"/>
      <c r="O51" s="18"/>
      <c r="P51" s="25"/>
      <c r="Q51" s="26"/>
    </row>
    <row r="52" spans="1:17" ht="15.75">
      <c r="A52" s="59" t="s">
        <v>97</v>
      </c>
      <c r="B52" s="58" t="s">
        <v>95</v>
      </c>
      <c r="C52" s="58" t="s">
        <v>42</v>
      </c>
      <c r="D52" s="70">
        <v>1</v>
      </c>
      <c r="E52" s="72">
        <v>61.9</v>
      </c>
      <c r="F52" s="73">
        <f t="shared" si="0"/>
        <v>64.995000000000005</v>
      </c>
      <c r="G52" s="70"/>
      <c r="H52" s="14">
        <f t="shared" si="1"/>
        <v>64.995000000000005</v>
      </c>
      <c r="I52" s="22"/>
      <c r="J52" s="23"/>
      <c r="K52" s="23"/>
      <c r="L52" s="11"/>
      <c r="M52" s="11"/>
      <c r="N52" s="24"/>
      <c r="O52" s="18"/>
      <c r="P52" s="25"/>
      <c r="Q52" s="26"/>
    </row>
    <row r="53" spans="1:17" ht="15.75">
      <c r="A53" s="59" t="s">
        <v>98</v>
      </c>
      <c r="B53" s="58" t="s">
        <v>95</v>
      </c>
      <c r="C53" s="58" t="s">
        <v>40</v>
      </c>
      <c r="D53" s="70">
        <v>1</v>
      </c>
      <c r="E53" s="72">
        <v>61.9</v>
      </c>
      <c r="F53" s="73">
        <f t="shared" si="0"/>
        <v>64.995000000000005</v>
      </c>
      <c r="G53" s="70"/>
      <c r="H53" s="14">
        <f t="shared" si="1"/>
        <v>64.995000000000005</v>
      </c>
      <c r="I53" s="22"/>
      <c r="J53" s="23"/>
      <c r="K53" s="23"/>
      <c r="L53" s="11"/>
      <c r="M53" s="11"/>
      <c r="N53" s="24"/>
      <c r="O53" s="18"/>
      <c r="P53" s="25"/>
      <c r="Q53" s="26"/>
    </row>
    <row r="54" spans="1:17" ht="15.75">
      <c r="A54" s="59" t="s">
        <v>99</v>
      </c>
      <c r="B54" s="58" t="s">
        <v>100</v>
      </c>
      <c r="C54" s="58" t="s">
        <v>8</v>
      </c>
      <c r="D54" s="70">
        <v>2</v>
      </c>
      <c r="E54" s="72">
        <v>218.21</v>
      </c>
      <c r="F54" s="73">
        <f t="shared" si="0"/>
        <v>229.12050000000002</v>
      </c>
      <c r="G54" s="70"/>
      <c r="H54" s="14">
        <f t="shared" si="1"/>
        <v>458.24100000000004</v>
      </c>
      <c r="I54" s="22"/>
      <c r="J54" s="23"/>
      <c r="K54" s="23"/>
      <c r="L54" s="11"/>
      <c r="M54" s="11"/>
      <c r="N54" s="24"/>
      <c r="O54" s="18"/>
      <c r="P54" s="25"/>
      <c r="Q54" s="26"/>
    </row>
    <row r="55" spans="1:17" ht="15.75">
      <c r="A55" s="59" t="s">
        <v>101</v>
      </c>
      <c r="B55" s="58" t="s">
        <v>102</v>
      </c>
      <c r="C55" s="58" t="s">
        <v>8</v>
      </c>
      <c r="D55" s="70">
        <v>12</v>
      </c>
      <c r="E55" s="72">
        <v>66.77</v>
      </c>
      <c r="F55" s="73">
        <f t="shared" si="0"/>
        <v>70.108499999999992</v>
      </c>
      <c r="G55" s="70"/>
      <c r="H55" s="14">
        <f t="shared" si="1"/>
        <v>841.30199999999991</v>
      </c>
      <c r="I55" s="22"/>
      <c r="J55" s="23"/>
      <c r="K55" s="23"/>
      <c r="L55" s="11"/>
      <c r="M55" s="11"/>
      <c r="N55" s="24"/>
      <c r="O55" s="18"/>
      <c r="P55" s="25"/>
      <c r="Q55" s="26"/>
    </row>
    <row r="56" spans="1:17" ht="15.75">
      <c r="A56" s="59" t="s">
        <v>103</v>
      </c>
      <c r="B56" s="58" t="s">
        <v>102</v>
      </c>
      <c r="C56" s="58" t="s">
        <v>38</v>
      </c>
      <c r="D56" s="70">
        <v>9</v>
      </c>
      <c r="E56" s="72">
        <v>93.79</v>
      </c>
      <c r="F56" s="73">
        <f t="shared" si="0"/>
        <v>98.479500000000016</v>
      </c>
      <c r="G56" s="70"/>
      <c r="H56" s="14">
        <f t="shared" si="1"/>
        <v>886.31550000000016</v>
      </c>
      <c r="I56" s="22"/>
      <c r="J56" s="23"/>
      <c r="K56" s="23"/>
      <c r="L56" s="11"/>
      <c r="M56" s="11"/>
      <c r="N56" s="21"/>
      <c r="O56" s="27"/>
      <c r="P56" s="25"/>
      <c r="Q56" s="26"/>
    </row>
    <row r="57" spans="1:17" ht="15.75">
      <c r="A57" s="59" t="s">
        <v>104</v>
      </c>
      <c r="B57" s="58" t="s">
        <v>102</v>
      </c>
      <c r="C57" s="58" t="s">
        <v>42</v>
      </c>
      <c r="D57" s="70">
        <v>9</v>
      </c>
      <c r="E57" s="72">
        <v>93.79</v>
      </c>
      <c r="F57" s="73">
        <f t="shared" si="0"/>
        <v>98.479500000000016</v>
      </c>
      <c r="G57" s="70"/>
      <c r="H57" s="14">
        <f t="shared" si="1"/>
        <v>886.31550000000016</v>
      </c>
      <c r="I57" s="22"/>
      <c r="J57" s="23"/>
      <c r="K57" s="23"/>
      <c r="L57" s="11"/>
      <c r="M57" s="11"/>
      <c r="N57" s="20"/>
      <c r="O57" s="27"/>
      <c r="P57" s="25"/>
      <c r="Q57" s="26"/>
    </row>
    <row r="58" spans="1:17" ht="15.75">
      <c r="A58" s="59" t="s">
        <v>105</v>
      </c>
      <c r="B58" s="58" t="s">
        <v>102</v>
      </c>
      <c r="C58" s="58" t="s">
        <v>40</v>
      </c>
      <c r="D58" s="70">
        <v>7</v>
      </c>
      <c r="E58" s="72">
        <v>93.79</v>
      </c>
      <c r="F58" s="73">
        <f t="shared" si="0"/>
        <v>98.479500000000016</v>
      </c>
      <c r="G58" s="70"/>
      <c r="H58" s="14">
        <f t="shared" si="1"/>
        <v>689.3565000000001</v>
      </c>
      <c r="I58" s="22"/>
      <c r="J58" s="23"/>
      <c r="K58" s="23"/>
      <c r="L58" s="11"/>
      <c r="M58" s="11"/>
      <c r="N58" s="20"/>
      <c r="O58" s="27"/>
      <c r="P58" s="25"/>
      <c r="Q58" s="26"/>
    </row>
    <row r="59" spans="1:17" ht="15.75">
      <c r="A59" s="59" t="s">
        <v>111</v>
      </c>
      <c r="B59" s="58" t="s">
        <v>112</v>
      </c>
      <c r="C59" s="58" t="s">
        <v>8</v>
      </c>
      <c r="D59" s="70">
        <v>11</v>
      </c>
      <c r="E59" s="72">
        <v>129.06</v>
      </c>
      <c r="F59" s="73">
        <f t="shared" si="0"/>
        <v>135.51300000000001</v>
      </c>
      <c r="G59" s="70"/>
      <c r="H59" s="14">
        <f t="shared" si="1"/>
        <v>1490.643</v>
      </c>
      <c r="I59" s="22"/>
      <c r="J59" s="23"/>
      <c r="K59" s="23"/>
      <c r="L59" s="11"/>
      <c r="M59" s="11"/>
      <c r="N59" s="20"/>
      <c r="O59" s="27"/>
      <c r="P59" s="25"/>
      <c r="Q59" s="26"/>
    </row>
    <row r="60" spans="1:17" ht="15.75">
      <c r="A60" s="59" t="s">
        <v>173</v>
      </c>
      <c r="B60" s="58" t="s">
        <v>113</v>
      </c>
      <c r="C60" s="58" t="s">
        <v>8</v>
      </c>
      <c r="D60" s="70">
        <v>3</v>
      </c>
      <c r="E60" s="72"/>
      <c r="F60" s="73">
        <f>86.78*(1+H1)</f>
        <v>91.119</v>
      </c>
      <c r="G60" s="70"/>
      <c r="H60" s="14">
        <f t="shared" si="1"/>
        <v>273.35699999999997</v>
      </c>
      <c r="I60" s="22"/>
      <c r="J60" s="23"/>
      <c r="K60" s="23"/>
      <c r="L60" s="11"/>
      <c r="M60" s="11"/>
      <c r="N60" s="20"/>
      <c r="O60" s="27"/>
      <c r="P60" s="25"/>
      <c r="Q60" s="26"/>
    </row>
    <row r="61" spans="1:17" ht="15.75">
      <c r="A61" s="59" t="s">
        <v>114</v>
      </c>
      <c r="B61" s="58" t="s">
        <v>113</v>
      </c>
      <c r="C61" s="58" t="s">
        <v>38</v>
      </c>
      <c r="D61" s="70">
        <v>2</v>
      </c>
      <c r="E61" s="10">
        <v>130.19</v>
      </c>
      <c r="F61" s="73">
        <f t="shared" si="0"/>
        <v>136.6995</v>
      </c>
      <c r="G61" s="70"/>
      <c r="H61" s="14">
        <f t="shared" si="1"/>
        <v>273.399</v>
      </c>
      <c r="I61" s="22"/>
      <c r="J61" s="23"/>
      <c r="K61" s="23"/>
      <c r="L61" s="11"/>
      <c r="M61" s="11"/>
      <c r="N61" s="24"/>
      <c r="O61" s="18"/>
      <c r="P61" s="25"/>
      <c r="Q61" s="26"/>
    </row>
    <row r="62" spans="1:17" ht="15.75">
      <c r="A62" s="59" t="s">
        <v>115</v>
      </c>
      <c r="B62" s="58" t="s">
        <v>113</v>
      </c>
      <c r="C62" s="58" t="s">
        <v>40</v>
      </c>
      <c r="D62" s="70">
        <v>2</v>
      </c>
      <c r="E62" s="10">
        <v>130.19</v>
      </c>
      <c r="F62" s="73">
        <f t="shared" si="0"/>
        <v>136.6995</v>
      </c>
      <c r="G62" s="70"/>
      <c r="H62" s="14">
        <f t="shared" si="1"/>
        <v>273.399</v>
      </c>
      <c r="I62" s="22"/>
      <c r="J62" s="23"/>
      <c r="K62" s="23"/>
      <c r="L62" s="11"/>
      <c r="M62" s="11"/>
      <c r="N62" s="24"/>
      <c r="O62" s="18"/>
      <c r="P62" s="25"/>
      <c r="Q62" s="26"/>
    </row>
    <row r="63" spans="1:17" ht="15.75">
      <c r="A63" s="59" t="s">
        <v>116</v>
      </c>
      <c r="B63" s="58" t="s">
        <v>113</v>
      </c>
      <c r="C63" s="58" t="s">
        <v>42</v>
      </c>
      <c r="D63" s="70">
        <v>2</v>
      </c>
      <c r="E63" s="10">
        <v>130.19</v>
      </c>
      <c r="F63" s="73">
        <f t="shared" si="0"/>
        <v>136.6995</v>
      </c>
      <c r="G63" s="70"/>
      <c r="H63" s="14">
        <f t="shared" si="1"/>
        <v>273.399</v>
      </c>
      <c r="I63" s="29"/>
      <c r="J63" s="28"/>
      <c r="K63" s="23"/>
      <c r="L63" s="11"/>
      <c r="M63" s="11"/>
      <c r="N63" s="20"/>
      <c r="O63" s="30"/>
      <c r="P63" s="25"/>
      <c r="Q63" s="26"/>
    </row>
    <row r="64" spans="1:17" ht="15.75">
      <c r="A64" s="59" t="s">
        <v>117</v>
      </c>
      <c r="B64" s="58" t="s">
        <v>118</v>
      </c>
      <c r="C64" s="58" t="s">
        <v>64</v>
      </c>
      <c r="D64" s="70">
        <v>1</v>
      </c>
      <c r="E64" s="10">
        <v>193.26</v>
      </c>
      <c r="F64" s="73">
        <f t="shared" si="0"/>
        <v>202.923</v>
      </c>
      <c r="G64" s="70"/>
      <c r="H64" s="14">
        <f t="shared" si="1"/>
        <v>202.923</v>
      </c>
      <c r="I64" s="22"/>
      <c r="J64" s="23"/>
      <c r="K64" s="23"/>
      <c r="L64" s="11"/>
      <c r="M64" s="11"/>
      <c r="N64" s="20"/>
      <c r="O64" s="27"/>
      <c r="P64" s="25"/>
      <c r="Q64" s="26"/>
    </row>
    <row r="65" spans="1:17" ht="15.75">
      <c r="A65" s="59" t="s">
        <v>119</v>
      </c>
      <c r="B65" s="58" t="s">
        <v>120</v>
      </c>
      <c r="C65" s="58" t="s">
        <v>8</v>
      </c>
      <c r="D65" s="70">
        <v>4</v>
      </c>
      <c r="E65" s="72">
        <v>21</v>
      </c>
      <c r="F65" s="73">
        <f t="shared" si="0"/>
        <v>22.05</v>
      </c>
      <c r="G65" s="70"/>
      <c r="H65" s="14">
        <f t="shared" si="1"/>
        <v>88.2</v>
      </c>
      <c r="I65" s="22"/>
      <c r="J65" s="23"/>
      <c r="K65" s="23"/>
      <c r="L65" s="11"/>
      <c r="M65" s="11"/>
      <c r="N65" s="20"/>
      <c r="O65" s="27"/>
      <c r="P65" s="25"/>
      <c r="Q65" s="26"/>
    </row>
    <row r="66" spans="1:17" ht="15.75">
      <c r="A66" s="59" t="s">
        <v>121</v>
      </c>
      <c r="B66" s="58" t="s">
        <v>122</v>
      </c>
      <c r="C66" s="58" t="s">
        <v>8</v>
      </c>
      <c r="D66" s="70">
        <v>1</v>
      </c>
      <c r="E66" s="72">
        <v>59.29</v>
      </c>
      <c r="F66" s="73">
        <f t="shared" si="0"/>
        <v>62.2545</v>
      </c>
      <c r="G66" s="70"/>
      <c r="H66" s="14">
        <f t="shared" si="1"/>
        <v>62.2545</v>
      </c>
      <c r="I66" s="22"/>
      <c r="J66" s="23"/>
      <c r="K66" s="23"/>
      <c r="L66" s="11"/>
      <c r="M66" s="11"/>
      <c r="N66" s="20"/>
      <c r="O66" s="27"/>
      <c r="P66" s="25"/>
      <c r="Q66" s="26"/>
    </row>
    <row r="67" spans="1:17" ht="15.75">
      <c r="A67" s="59" t="s">
        <v>123</v>
      </c>
      <c r="B67" s="58" t="s">
        <v>124</v>
      </c>
      <c r="C67" s="58" t="s">
        <v>8</v>
      </c>
      <c r="D67" s="70">
        <v>2</v>
      </c>
      <c r="E67" s="72">
        <v>41.08</v>
      </c>
      <c r="F67" s="73">
        <f t="shared" ref="F67:F89" si="2">E67*(1+$H$1)</f>
        <v>43.134</v>
      </c>
      <c r="G67" s="70"/>
      <c r="H67" s="14">
        <f t="shared" ref="H67:H101" si="3">D67*F67</f>
        <v>86.268000000000001</v>
      </c>
      <c r="I67" s="22"/>
      <c r="J67" s="23"/>
      <c r="K67" s="23"/>
      <c r="L67" s="11"/>
      <c r="M67" s="11"/>
      <c r="N67" s="20"/>
      <c r="O67" s="27"/>
      <c r="P67" s="25"/>
      <c r="Q67" s="26"/>
    </row>
    <row r="68" spans="1:17" ht="15.75">
      <c r="A68" s="59" t="s">
        <v>131</v>
      </c>
      <c r="B68" s="58" t="s">
        <v>132</v>
      </c>
      <c r="C68" s="58" t="s">
        <v>8</v>
      </c>
      <c r="D68" s="70">
        <v>4</v>
      </c>
      <c r="E68" s="72">
        <v>89</v>
      </c>
      <c r="F68" s="73">
        <f t="shared" si="2"/>
        <v>93.45</v>
      </c>
      <c r="G68" s="70"/>
      <c r="H68" s="14">
        <f t="shared" si="3"/>
        <v>373.8</v>
      </c>
      <c r="I68" s="22"/>
      <c r="J68" s="23"/>
      <c r="K68" s="23"/>
      <c r="L68" s="11"/>
      <c r="M68" s="11"/>
      <c r="N68" s="20"/>
      <c r="O68" s="27"/>
      <c r="P68" s="25"/>
      <c r="Q68" s="26"/>
    </row>
    <row r="69" spans="1:17" ht="15.75">
      <c r="A69" s="59" t="s">
        <v>133</v>
      </c>
      <c r="B69" s="58" t="s">
        <v>132</v>
      </c>
      <c r="C69" s="58" t="s">
        <v>38</v>
      </c>
      <c r="D69" s="70">
        <v>2</v>
      </c>
      <c r="E69" s="72">
        <v>108</v>
      </c>
      <c r="F69" s="73">
        <f t="shared" si="2"/>
        <v>113.4</v>
      </c>
      <c r="G69" s="70"/>
      <c r="H69" s="14">
        <f t="shared" si="3"/>
        <v>226.8</v>
      </c>
      <c r="I69" s="31"/>
      <c r="J69" s="32"/>
      <c r="K69" s="32"/>
      <c r="L69" s="11"/>
      <c r="M69" s="11"/>
      <c r="N69" s="17"/>
      <c r="O69" s="27"/>
      <c r="P69" s="25"/>
      <c r="Q69" s="26"/>
    </row>
    <row r="70" spans="1:17" ht="15.75">
      <c r="A70" s="59" t="s">
        <v>134</v>
      </c>
      <c r="B70" s="58" t="s">
        <v>132</v>
      </c>
      <c r="C70" s="58" t="s">
        <v>42</v>
      </c>
      <c r="D70" s="70">
        <v>2</v>
      </c>
      <c r="E70" s="72">
        <v>108</v>
      </c>
      <c r="F70" s="73">
        <f t="shared" si="2"/>
        <v>113.4</v>
      </c>
      <c r="G70" s="70"/>
      <c r="H70" s="14">
        <f t="shared" si="3"/>
        <v>226.8</v>
      </c>
      <c r="I70" s="22"/>
      <c r="J70" s="28"/>
      <c r="K70" s="23"/>
      <c r="L70" s="11"/>
      <c r="M70" s="11"/>
      <c r="N70" s="17"/>
      <c r="O70" s="27"/>
      <c r="P70" s="25"/>
      <c r="Q70" s="26"/>
    </row>
    <row r="71" spans="1:17" ht="15.75">
      <c r="A71" s="59" t="s">
        <v>135</v>
      </c>
      <c r="B71" s="58" t="s">
        <v>132</v>
      </c>
      <c r="C71" s="58" t="s">
        <v>40</v>
      </c>
      <c r="D71" s="70">
        <v>2</v>
      </c>
      <c r="E71" s="72">
        <v>108</v>
      </c>
      <c r="F71" s="73">
        <f t="shared" si="2"/>
        <v>113.4</v>
      </c>
      <c r="G71" s="70"/>
      <c r="H71" s="14">
        <f t="shared" si="3"/>
        <v>226.8</v>
      </c>
      <c r="I71" s="22"/>
      <c r="J71" s="23"/>
      <c r="K71" s="23"/>
      <c r="L71" s="11"/>
      <c r="M71" s="11"/>
      <c r="N71" s="21"/>
      <c r="O71" s="27"/>
      <c r="P71" s="25"/>
      <c r="Q71" s="26"/>
    </row>
    <row r="72" spans="1:17" ht="15.75">
      <c r="A72" s="59" t="s">
        <v>136</v>
      </c>
      <c r="B72" s="58" t="s">
        <v>132</v>
      </c>
      <c r="C72" s="58" t="s">
        <v>64</v>
      </c>
      <c r="D72" s="70">
        <v>5</v>
      </c>
      <c r="E72" s="72">
        <v>154</v>
      </c>
      <c r="F72" s="73">
        <f t="shared" si="2"/>
        <v>161.70000000000002</v>
      </c>
      <c r="G72" s="70"/>
      <c r="H72" s="14">
        <f t="shared" si="3"/>
        <v>808.50000000000011</v>
      </c>
      <c r="I72" s="22"/>
      <c r="J72" s="28"/>
      <c r="K72" s="23"/>
      <c r="L72" s="11"/>
      <c r="M72" s="11"/>
      <c r="N72" s="21"/>
      <c r="O72" s="27"/>
      <c r="P72" s="25"/>
      <c r="Q72" s="26"/>
    </row>
    <row r="73" spans="1:17" ht="15.75">
      <c r="A73" s="59" t="s">
        <v>139</v>
      </c>
      <c r="B73" s="58" t="s">
        <v>140</v>
      </c>
      <c r="C73" s="58" t="s">
        <v>8</v>
      </c>
      <c r="D73" s="70">
        <v>12</v>
      </c>
      <c r="E73" s="75">
        <v>163.74</v>
      </c>
      <c r="F73" s="73">
        <f t="shared" si="2"/>
        <v>171.92700000000002</v>
      </c>
      <c r="G73" s="70"/>
      <c r="H73" s="14">
        <f t="shared" si="3"/>
        <v>2063.1240000000003</v>
      </c>
      <c r="I73" s="22"/>
      <c r="J73" s="23"/>
      <c r="K73" s="23"/>
      <c r="L73" s="11"/>
      <c r="M73" s="11"/>
      <c r="N73" s="24"/>
      <c r="O73" s="18"/>
      <c r="P73" s="25"/>
      <c r="Q73" s="26"/>
    </row>
    <row r="74" spans="1:17" ht="15.75">
      <c r="A74" s="59" t="s">
        <v>143</v>
      </c>
      <c r="B74" s="58" t="s">
        <v>144</v>
      </c>
      <c r="C74" s="58" t="s">
        <v>8</v>
      </c>
      <c r="D74" s="70">
        <v>1</v>
      </c>
      <c r="E74" s="75">
        <v>69.09</v>
      </c>
      <c r="F74" s="73">
        <f t="shared" si="2"/>
        <v>72.544500000000014</v>
      </c>
      <c r="G74" s="70"/>
      <c r="H74" s="14">
        <f t="shared" si="3"/>
        <v>72.544500000000014</v>
      </c>
      <c r="I74" s="22"/>
      <c r="J74" s="23"/>
      <c r="K74" s="23"/>
      <c r="L74" s="11"/>
      <c r="M74" s="11"/>
      <c r="N74" s="24"/>
      <c r="O74" s="18"/>
      <c r="P74" s="25"/>
      <c r="Q74" s="26"/>
    </row>
    <row r="75" spans="1:17" ht="15.75">
      <c r="A75" s="59" t="s">
        <v>145</v>
      </c>
      <c r="B75" s="58" t="s">
        <v>144</v>
      </c>
      <c r="C75" s="58" t="s">
        <v>38</v>
      </c>
      <c r="D75" s="70">
        <v>1</v>
      </c>
      <c r="E75" s="75">
        <v>72.09</v>
      </c>
      <c r="F75" s="73">
        <f t="shared" si="2"/>
        <v>75.694500000000005</v>
      </c>
      <c r="G75" s="70"/>
      <c r="H75" s="14">
        <f t="shared" si="3"/>
        <v>75.694500000000005</v>
      </c>
      <c r="I75" s="22"/>
      <c r="J75" s="23"/>
      <c r="K75" s="23"/>
      <c r="L75" s="11"/>
      <c r="M75" s="11"/>
      <c r="N75" s="24"/>
      <c r="O75" s="18"/>
      <c r="P75" s="25"/>
      <c r="Q75" s="26"/>
    </row>
    <row r="76" spans="1:17" ht="22.5" customHeight="1">
      <c r="A76" s="59" t="s">
        <v>146</v>
      </c>
      <c r="B76" s="58" t="s">
        <v>144</v>
      </c>
      <c r="C76" s="58" t="s">
        <v>42</v>
      </c>
      <c r="D76" s="70">
        <v>1</v>
      </c>
      <c r="E76" s="75">
        <v>72.09</v>
      </c>
      <c r="F76" s="73">
        <f t="shared" si="2"/>
        <v>75.694500000000005</v>
      </c>
      <c r="G76" s="70"/>
      <c r="H76" s="14">
        <f t="shared" si="3"/>
        <v>75.694500000000005</v>
      </c>
      <c r="I76" s="22"/>
      <c r="J76" s="28"/>
      <c r="K76" s="23"/>
      <c r="L76" s="11"/>
      <c r="M76" s="11"/>
      <c r="N76" s="24"/>
      <c r="O76" s="18"/>
      <c r="P76" s="25"/>
      <c r="Q76" s="26"/>
    </row>
    <row r="77" spans="1:17" ht="22.5" customHeight="1">
      <c r="A77" s="59" t="s">
        <v>147</v>
      </c>
      <c r="B77" s="58" t="s">
        <v>144</v>
      </c>
      <c r="C77" s="58" t="s">
        <v>40</v>
      </c>
      <c r="D77" s="70">
        <v>1</v>
      </c>
      <c r="E77" s="75">
        <v>72.09</v>
      </c>
      <c r="F77" s="73">
        <f t="shared" si="2"/>
        <v>75.694500000000005</v>
      </c>
      <c r="G77" s="70"/>
      <c r="H77" s="14">
        <f t="shared" si="3"/>
        <v>75.694500000000005</v>
      </c>
      <c r="I77" s="22"/>
      <c r="J77" s="28"/>
      <c r="K77" s="23"/>
      <c r="L77" s="11"/>
      <c r="M77" s="11"/>
      <c r="N77" s="24"/>
      <c r="O77" s="18"/>
      <c r="P77" s="25"/>
      <c r="Q77" s="26"/>
    </row>
    <row r="78" spans="1:17" ht="18" customHeight="1">
      <c r="A78" s="59" t="s">
        <v>148</v>
      </c>
      <c r="B78" s="58" t="s">
        <v>149</v>
      </c>
      <c r="C78" s="58" t="s">
        <v>8</v>
      </c>
      <c r="D78" s="70">
        <v>5</v>
      </c>
      <c r="E78" s="71">
        <f>143</f>
        <v>143</v>
      </c>
      <c r="F78" s="73">
        <f t="shared" si="2"/>
        <v>150.15</v>
      </c>
      <c r="G78" s="70"/>
      <c r="H78" s="14">
        <f t="shared" si="3"/>
        <v>750.75</v>
      </c>
      <c r="I78" s="22"/>
      <c r="J78" s="28"/>
      <c r="K78" s="23"/>
      <c r="L78" s="11"/>
      <c r="M78" s="11"/>
      <c r="N78" s="24"/>
      <c r="O78" s="18"/>
      <c r="P78" s="25"/>
      <c r="Q78" s="26"/>
    </row>
    <row r="79" spans="1:17" ht="20.25" customHeight="1">
      <c r="A79" s="59" t="s">
        <v>154</v>
      </c>
      <c r="B79" s="58" t="s">
        <v>155</v>
      </c>
      <c r="C79" s="58" t="s">
        <v>8</v>
      </c>
      <c r="D79" s="70">
        <v>1</v>
      </c>
      <c r="E79" s="75">
        <v>139.94</v>
      </c>
      <c r="F79" s="73">
        <f t="shared" si="2"/>
        <v>146.93700000000001</v>
      </c>
      <c r="G79" s="70"/>
      <c r="H79" s="14">
        <f t="shared" si="3"/>
        <v>146.93700000000001</v>
      </c>
      <c r="I79" s="22"/>
      <c r="J79" s="28"/>
      <c r="K79" s="23"/>
      <c r="L79" s="11"/>
      <c r="M79" s="11"/>
      <c r="N79" s="24"/>
      <c r="O79" s="18"/>
      <c r="P79" s="25"/>
      <c r="Q79" s="26"/>
    </row>
    <row r="80" spans="1:17" ht="15.75">
      <c r="A80" s="79" t="s">
        <v>156</v>
      </c>
      <c r="B80" s="58" t="s">
        <v>149</v>
      </c>
      <c r="C80" s="58" t="s">
        <v>38</v>
      </c>
      <c r="D80" s="70">
        <v>1</v>
      </c>
      <c r="E80" s="75">
        <v>139.94999999999999</v>
      </c>
      <c r="F80" s="73">
        <f t="shared" si="2"/>
        <v>146.94749999999999</v>
      </c>
      <c r="G80" s="70"/>
      <c r="H80" s="14">
        <f t="shared" si="3"/>
        <v>146.94749999999999</v>
      </c>
      <c r="I80" s="22"/>
      <c r="J80" s="28"/>
      <c r="K80" s="23"/>
      <c r="L80" s="11"/>
      <c r="M80" s="11"/>
      <c r="N80" s="24"/>
      <c r="O80" s="18"/>
      <c r="P80" s="25"/>
      <c r="Q80" s="26"/>
    </row>
    <row r="81" spans="1:17" ht="15.75">
      <c r="A81" s="79" t="s">
        <v>157</v>
      </c>
      <c r="B81" s="58" t="s">
        <v>149</v>
      </c>
      <c r="C81" s="58" t="s">
        <v>42</v>
      </c>
      <c r="D81" s="70">
        <v>2</v>
      </c>
      <c r="E81" s="75">
        <v>139.94999999999999</v>
      </c>
      <c r="F81" s="73">
        <f t="shared" si="2"/>
        <v>146.94749999999999</v>
      </c>
      <c r="G81" s="70"/>
      <c r="H81" s="14">
        <f t="shared" si="3"/>
        <v>293.89499999999998</v>
      </c>
      <c r="I81" s="22"/>
      <c r="J81" s="23"/>
      <c r="K81" s="23"/>
      <c r="L81" s="11"/>
      <c r="M81" s="11"/>
      <c r="N81" s="24"/>
      <c r="O81" s="18"/>
      <c r="P81" s="25"/>
      <c r="Q81" s="26"/>
    </row>
    <row r="82" spans="1:17" ht="15.75">
      <c r="A82" s="79" t="s">
        <v>158</v>
      </c>
      <c r="B82" s="58" t="s">
        <v>149</v>
      </c>
      <c r="C82" s="58" t="s">
        <v>40</v>
      </c>
      <c r="D82" s="70">
        <v>1</v>
      </c>
      <c r="E82" s="75">
        <v>139.94999999999999</v>
      </c>
      <c r="F82" s="73">
        <f t="shared" si="2"/>
        <v>146.94749999999999</v>
      </c>
      <c r="G82" s="70"/>
      <c r="H82" s="14">
        <f t="shared" si="3"/>
        <v>146.94749999999999</v>
      </c>
      <c r="I82" s="22"/>
      <c r="J82" s="28"/>
      <c r="K82" s="23"/>
      <c r="L82" s="11"/>
      <c r="M82" s="11"/>
      <c r="N82" s="21"/>
      <c r="O82" s="27"/>
      <c r="P82" s="25"/>
      <c r="Q82" s="26"/>
    </row>
    <row r="83" spans="1:17" ht="15.75">
      <c r="A83" s="79" t="s">
        <v>159</v>
      </c>
      <c r="B83" s="58" t="s">
        <v>118</v>
      </c>
      <c r="C83" s="58" t="s">
        <v>8</v>
      </c>
      <c r="D83" s="70">
        <v>1</v>
      </c>
      <c r="E83" s="76">
        <v>193.26</v>
      </c>
      <c r="F83" s="73">
        <f t="shared" si="2"/>
        <v>202.923</v>
      </c>
      <c r="G83" s="70"/>
      <c r="H83" s="14">
        <f t="shared" si="3"/>
        <v>202.923</v>
      </c>
      <c r="I83" s="22"/>
      <c r="J83" s="23"/>
      <c r="K83" s="23"/>
      <c r="L83" s="11"/>
      <c r="M83" s="11"/>
      <c r="N83" s="24"/>
      <c r="O83" s="18"/>
      <c r="P83" s="25"/>
      <c r="Q83" s="26"/>
    </row>
    <row r="84" spans="1:17" ht="15.75">
      <c r="A84" s="79" t="s">
        <v>160</v>
      </c>
      <c r="B84" s="58" t="s">
        <v>161</v>
      </c>
      <c r="C84" s="58" t="s">
        <v>8</v>
      </c>
      <c r="D84" s="70">
        <v>6</v>
      </c>
      <c r="E84" s="76">
        <v>185</v>
      </c>
      <c r="F84" s="73">
        <f t="shared" si="2"/>
        <v>194.25</v>
      </c>
      <c r="G84" s="80"/>
      <c r="H84" s="14">
        <f t="shared" si="3"/>
        <v>1165.5</v>
      </c>
      <c r="I84" s="22"/>
      <c r="J84" s="28"/>
      <c r="K84" s="23"/>
      <c r="L84" s="11"/>
      <c r="M84" s="11"/>
      <c r="N84" s="21"/>
      <c r="O84" s="27"/>
      <c r="P84" s="25"/>
      <c r="Q84" s="26"/>
    </row>
    <row r="85" spans="1:17" ht="15.75">
      <c r="A85" s="79" t="s">
        <v>162</v>
      </c>
      <c r="B85" s="58" t="s">
        <v>163</v>
      </c>
      <c r="C85" s="58" t="s">
        <v>8</v>
      </c>
      <c r="D85" s="70">
        <v>2</v>
      </c>
      <c r="E85" s="76">
        <v>95.5</v>
      </c>
      <c r="F85" s="73">
        <f t="shared" si="2"/>
        <v>100.27500000000001</v>
      </c>
      <c r="G85" s="80"/>
      <c r="H85" s="14">
        <f t="shared" si="3"/>
        <v>200.55</v>
      </c>
      <c r="I85" s="22"/>
      <c r="J85" s="28"/>
      <c r="K85" s="23"/>
      <c r="L85" s="11"/>
      <c r="M85" s="11"/>
      <c r="N85" s="21"/>
      <c r="O85" s="27"/>
      <c r="P85" s="25"/>
      <c r="Q85" s="26"/>
    </row>
    <row r="86" spans="1:17" ht="15.75">
      <c r="A86" s="79" t="s">
        <v>164</v>
      </c>
      <c r="B86" s="58" t="s">
        <v>163</v>
      </c>
      <c r="C86" s="58" t="s">
        <v>38</v>
      </c>
      <c r="D86" s="70">
        <v>2</v>
      </c>
      <c r="E86" s="76">
        <v>198.25</v>
      </c>
      <c r="F86" s="73">
        <f t="shared" si="2"/>
        <v>208.16250000000002</v>
      </c>
      <c r="G86" s="80"/>
      <c r="H86" s="14">
        <f t="shared" si="3"/>
        <v>416.32500000000005</v>
      </c>
      <c r="I86" s="22"/>
      <c r="J86" s="28"/>
      <c r="K86" s="23"/>
      <c r="L86" s="11"/>
      <c r="M86" s="11"/>
      <c r="N86" s="21"/>
      <c r="O86" s="27"/>
      <c r="P86" s="25"/>
      <c r="Q86" s="26"/>
    </row>
    <row r="87" spans="1:17" ht="15.75">
      <c r="A87" s="79" t="s">
        <v>165</v>
      </c>
      <c r="B87" s="58" t="s">
        <v>163</v>
      </c>
      <c r="C87" s="58" t="s">
        <v>42</v>
      </c>
      <c r="D87" s="70">
        <v>2</v>
      </c>
      <c r="E87" s="76">
        <v>198.25</v>
      </c>
      <c r="F87" s="73">
        <f t="shared" si="2"/>
        <v>208.16250000000002</v>
      </c>
      <c r="G87" s="80"/>
      <c r="H87" s="14">
        <f t="shared" si="3"/>
        <v>416.32500000000005</v>
      </c>
      <c r="I87" s="22"/>
      <c r="J87" s="28"/>
      <c r="K87" s="23"/>
      <c r="L87" s="11"/>
      <c r="M87" s="11"/>
      <c r="N87" s="21"/>
      <c r="O87" s="27"/>
      <c r="P87" s="25"/>
      <c r="Q87" s="26"/>
    </row>
    <row r="88" spans="1:17" ht="15.75">
      <c r="A88" s="79" t="s">
        <v>166</v>
      </c>
      <c r="B88" s="58" t="s">
        <v>163</v>
      </c>
      <c r="C88" s="58" t="s">
        <v>40</v>
      </c>
      <c r="D88" s="70">
        <v>2</v>
      </c>
      <c r="E88" s="76">
        <v>198.25</v>
      </c>
      <c r="F88" s="73">
        <f t="shared" si="2"/>
        <v>208.16250000000002</v>
      </c>
      <c r="G88" s="80"/>
      <c r="H88" s="14">
        <f t="shared" si="3"/>
        <v>416.32500000000005</v>
      </c>
      <c r="I88" s="22"/>
      <c r="J88" s="23"/>
      <c r="K88" s="23"/>
      <c r="L88" s="11"/>
      <c r="M88" s="11"/>
      <c r="N88" s="24"/>
      <c r="O88" s="18"/>
      <c r="P88" s="25"/>
      <c r="Q88" s="26"/>
    </row>
    <row r="89" spans="1:17" ht="38.25">
      <c r="A89" s="59" t="s">
        <v>168</v>
      </c>
      <c r="B89" s="58" t="s">
        <v>169</v>
      </c>
      <c r="C89" s="58" t="s">
        <v>170</v>
      </c>
      <c r="D89" s="70">
        <v>2</v>
      </c>
      <c r="E89" s="76">
        <v>100</v>
      </c>
      <c r="F89" s="73">
        <f t="shared" si="2"/>
        <v>105</v>
      </c>
      <c r="G89" s="80"/>
      <c r="H89" s="14">
        <f t="shared" si="3"/>
        <v>210</v>
      </c>
      <c r="I89" s="22"/>
      <c r="J89" s="23"/>
      <c r="K89" s="23"/>
      <c r="L89" s="11"/>
      <c r="M89" s="11"/>
      <c r="N89" s="24"/>
      <c r="O89" s="18"/>
      <c r="P89" s="25"/>
      <c r="Q89" s="26"/>
    </row>
    <row r="90" spans="1:17" ht="16.5" thickBot="1">
      <c r="A90" s="99">
        <v>43381708</v>
      </c>
      <c r="B90" s="100" t="s">
        <v>175</v>
      </c>
      <c r="C90" s="101" t="s">
        <v>8</v>
      </c>
      <c r="D90" s="70">
        <v>1</v>
      </c>
      <c r="E90" s="76"/>
      <c r="F90" s="73">
        <v>51.2</v>
      </c>
      <c r="G90" s="80"/>
      <c r="H90" s="14">
        <f t="shared" si="3"/>
        <v>51.2</v>
      </c>
      <c r="I90" s="22"/>
      <c r="J90" s="23"/>
      <c r="K90" s="23"/>
      <c r="L90" s="11"/>
      <c r="M90" s="11"/>
      <c r="N90" s="24"/>
      <c r="O90" s="18"/>
      <c r="P90" s="25"/>
      <c r="Q90" s="26"/>
    </row>
    <row r="91" spans="1:17" ht="15.75">
      <c r="A91" s="81">
        <v>43381707</v>
      </c>
      <c r="B91" s="82" t="s">
        <v>174</v>
      </c>
      <c r="C91" s="58" t="s">
        <v>38</v>
      </c>
      <c r="D91" s="70">
        <v>1</v>
      </c>
      <c r="E91" s="72"/>
      <c r="F91" s="73">
        <f>48.76*(1+$H$1)</f>
        <v>51.198</v>
      </c>
      <c r="G91" s="70"/>
      <c r="H91" s="14">
        <f t="shared" si="3"/>
        <v>51.198</v>
      </c>
      <c r="I91" s="22"/>
      <c r="J91" s="28"/>
      <c r="K91" s="23"/>
      <c r="L91" s="11"/>
      <c r="M91" s="11"/>
      <c r="N91" s="24"/>
      <c r="O91" s="18"/>
      <c r="P91" s="25"/>
      <c r="Q91" s="26"/>
    </row>
    <row r="92" spans="1:17" ht="15.75">
      <c r="A92" s="81">
        <v>43381706</v>
      </c>
      <c r="B92" s="82" t="s">
        <v>175</v>
      </c>
      <c r="C92" s="58" t="s">
        <v>40</v>
      </c>
      <c r="D92" s="70">
        <v>1</v>
      </c>
      <c r="E92" s="72"/>
      <c r="F92" s="73">
        <f t="shared" ref="F92:F93" si="4">48.76*(1+$H$1)</f>
        <v>51.198</v>
      </c>
      <c r="G92" s="70"/>
      <c r="H92" s="14">
        <f t="shared" si="3"/>
        <v>51.198</v>
      </c>
      <c r="I92" s="22"/>
      <c r="J92" s="28"/>
      <c r="K92" s="23"/>
      <c r="L92" s="11"/>
      <c r="M92" s="11"/>
      <c r="N92" s="21"/>
      <c r="O92" s="27"/>
      <c r="P92" s="25"/>
      <c r="Q92" s="26"/>
    </row>
    <row r="93" spans="1:17" ht="15.75">
      <c r="A93" s="81">
        <v>43381705</v>
      </c>
      <c r="B93" s="82" t="s">
        <v>175</v>
      </c>
      <c r="C93" s="58" t="s">
        <v>42</v>
      </c>
      <c r="D93" s="70">
        <v>1</v>
      </c>
      <c r="E93" s="72"/>
      <c r="F93" s="73">
        <f t="shared" si="4"/>
        <v>51.198</v>
      </c>
      <c r="G93" s="70"/>
      <c r="H93" s="14">
        <f t="shared" si="3"/>
        <v>51.198</v>
      </c>
      <c r="I93" s="22"/>
      <c r="J93" s="23"/>
      <c r="K93" s="23"/>
      <c r="L93" s="11"/>
      <c r="M93" s="11"/>
      <c r="N93" s="21"/>
      <c r="O93" s="27"/>
      <c r="P93" s="25"/>
      <c r="Q93" s="26"/>
    </row>
    <row r="94" spans="1:17" ht="15.75">
      <c r="A94" s="81">
        <v>43324408</v>
      </c>
      <c r="B94" s="82" t="s">
        <v>176</v>
      </c>
      <c r="C94" s="58" t="s">
        <v>8</v>
      </c>
      <c r="D94" s="70">
        <v>1</v>
      </c>
      <c r="E94" s="72"/>
      <c r="F94" s="73">
        <f>76.86*(1+$H$1)</f>
        <v>80.703000000000003</v>
      </c>
      <c r="G94" s="70"/>
      <c r="H94" s="14">
        <f t="shared" si="3"/>
        <v>80.703000000000003</v>
      </c>
      <c r="I94" s="22"/>
      <c r="J94" s="23"/>
      <c r="K94" s="23"/>
      <c r="L94" s="11"/>
      <c r="M94" s="11"/>
      <c r="N94" s="21"/>
      <c r="O94" s="27"/>
      <c r="P94" s="25"/>
      <c r="Q94" s="26"/>
    </row>
    <row r="95" spans="1:17" ht="15.75">
      <c r="A95" s="81">
        <v>43381907</v>
      </c>
      <c r="B95" s="82" t="s">
        <v>176</v>
      </c>
      <c r="C95" s="58" t="s">
        <v>38</v>
      </c>
      <c r="D95" s="70">
        <v>1</v>
      </c>
      <c r="E95" s="72"/>
      <c r="F95" s="73">
        <f t="shared" ref="F95:F97" si="5">76.86*(1+$H$1)</f>
        <v>80.703000000000003</v>
      </c>
      <c r="G95" s="70"/>
      <c r="H95" s="14">
        <f t="shared" si="3"/>
        <v>80.703000000000003</v>
      </c>
      <c r="I95" s="22"/>
      <c r="J95" s="23"/>
      <c r="K95" s="23"/>
      <c r="L95" s="11"/>
      <c r="M95" s="11"/>
      <c r="N95" s="21"/>
      <c r="O95" s="27"/>
      <c r="P95" s="25"/>
      <c r="Q95" s="26"/>
    </row>
    <row r="96" spans="1:17" ht="15.75">
      <c r="A96" s="81">
        <v>43381906</v>
      </c>
      <c r="B96" s="82" t="s">
        <v>176</v>
      </c>
      <c r="C96" s="58" t="s">
        <v>40</v>
      </c>
      <c r="D96" s="70">
        <v>1</v>
      </c>
      <c r="E96" s="72"/>
      <c r="F96" s="73">
        <f t="shared" si="5"/>
        <v>80.703000000000003</v>
      </c>
      <c r="G96" s="70"/>
      <c r="H96" s="14">
        <f t="shared" si="3"/>
        <v>80.703000000000003</v>
      </c>
      <c r="I96" s="33"/>
      <c r="J96" s="32"/>
      <c r="K96" s="32"/>
      <c r="L96" s="11"/>
      <c r="M96" s="11"/>
      <c r="N96" s="11"/>
      <c r="O96" s="34"/>
      <c r="P96" s="25"/>
      <c r="Q96" s="26"/>
    </row>
    <row r="97" spans="1:17" ht="15.75">
      <c r="A97" s="81">
        <v>43381905</v>
      </c>
      <c r="B97" s="82" t="s">
        <v>176</v>
      </c>
      <c r="C97" s="58" t="s">
        <v>177</v>
      </c>
      <c r="D97" s="70">
        <v>1</v>
      </c>
      <c r="E97" s="72"/>
      <c r="F97" s="73">
        <f t="shared" si="5"/>
        <v>80.703000000000003</v>
      </c>
      <c r="G97" s="70"/>
      <c r="H97" s="14">
        <f t="shared" si="3"/>
        <v>80.703000000000003</v>
      </c>
      <c r="I97" s="35"/>
      <c r="J97" s="35"/>
      <c r="K97" s="32"/>
      <c r="L97" s="11"/>
      <c r="M97" s="11"/>
      <c r="N97" s="11"/>
      <c r="O97" s="34"/>
      <c r="P97" s="25"/>
      <c r="Q97" s="26"/>
    </row>
    <row r="98" spans="1:17" ht="15.75">
      <c r="A98" s="102" t="s">
        <v>178</v>
      </c>
      <c r="B98" s="103" t="s">
        <v>179</v>
      </c>
      <c r="C98" s="104"/>
      <c r="D98" s="105">
        <v>1</v>
      </c>
      <c r="E98" s="106"/>
      <c r="F98" s="107">
        <f>55.37*(1+$H$1)</f>
        <v>58.138500000000001</v>
      </c>
      <c r="G98" s="105"/>
      <c r="H98" s="14">
        <f t="shared" si="3"/>
        <v>58.138500000000001</v>
      </c>
      <c r="I98" s="35"/>
      <c r="J98" s="35"/>
      <c r="K98" s="35"/>
      <c r="L98" s="11"/>
      <c r="M98" s="11"/>
      <c r="N98" s="11"/>
      <c r="O98" s="34"/>
      <c r="P98" s="25"/>
      <c r="Q98" s="26"/>
    </row>
    <row r="99" spans="1:17" ht="15.75">
      <c r="A99" s="108" t="s">
        <v>191</v>
      </c>
      <c r="B99" s="109" t="s">
        <v>192</v>
      </c>
      <c r="C99" s="110" t="s">
        <v>193</v>
      </c>
      <c r="D99" s="70">
        <v>1</v>
      </c>
      <c r="E99" s="72"/>
      <c r="F99" s="73">
        <v>37.31</v>
      </c>
      <c r="G99" s="70"/>
      <c r="H99" s="62">
        <f t="shared" si="3"/>
        <v>37.31</v>
      </c>
      <c r="I99" s="35"/>
      <c r="J99" s="35"/>
      <c r="K99" s="35"/>
      <c r="L99" s="11"/>
      <c r="M99" s="11"/>
      <c r="N99" s="11"/>
      <c r="O99" s="34"/>
      <c r="P99" s="25"/>
      <c r="Q99" s="26"/>
    </row>
    <row r="100" spans="1:17" ht="15.75">
      <c r="A100" s="108" t="s">
        <v>194</v>
      </c>
      <c r="B100" s="109" t="s">
        <v>195</v>
      </c>
      <c r="C100" s="110" t="s">
        <v>8</v>
      </c>
      <c r="D100" s="70">
        <v>1</v>
      </c>
      <c r="E100" s="72"/>
      <c r="F100" s="73">
        <v>30.37</v>
      </c>
      <c r="G100" s="70"/>
      <c r="H100" s="62">
        <f t="shared" si="3"/>
        <v>30.37</v>
      </c>
      <c r="I100" s="35"/>
      <c r="J100" s="35"/>
      <c r="K100" s="35"/>
      <c r="L100" s="11"/>
      <c r="M100" s="11"/>
      <c r="N100" s="11"/>
      <c r="O100" s="34"/>
      <c r="P100" s="25"/>
      <c r="Q100" s="26"/>
    </row>
    <row r="101" spans="1:17" ht="15.75">
      <c r="A101" s="108" t="s">
        <v>196</v>
      </c>
      <c r="B101" s="109" t="s">
        <v>195</v>
      </c>
      <c r="C101" s="110" t="s">
        <v>45</v>
      </c>
      <c r="D101" s="70">
        <v>1</v>
      </c>
      <c r="E101" s="72"/>
      <c r="F101" s="73">
        <v>30.37</v>
      </c>
      <c r="G101" s="70"/>
      <c r="H101" s="62">
        <f t="shared" si="3"/>
        <v>30.37</v>
      </c>
      <c r="I101" s="35"/>
      <c r="J101" s="35"/>
      <c r="K101" s="35"/>
      <c r="L101" s="11"/>
      <c r="M101" s="11"/>
      <c r="N101" s="11"/>
      <c r="O101" s="34"/>
      <c r="P101" s="25"/>
      <c r="Q101" s="26"/>
    </row>
    <row r="102" spans="1:17" ht="15.75">
      <c r="H102" s="14">
        <f>SUM(H2:H101)</f>
        <v>24325.563000000006</v>
      </c>
      <c r="I102" s="35"/>
      <c r="J102" s="35"/>
      <c r="K102" s="35"/>
      <c r="L102" s="11"/>
      <c r="M102" s="11"/>
      <c r="N102" s="11"/>
      <c r="O102" s="34"/>
      <c r="P102" s="25"/>
      <c r="Q102" s="26"/>
    </row>
    <row r="103" spans="1:17" ht="15.75">
      <c r="I103" s="35"/>
      <c r="J103" s="35"/>
      <c r="K103" s="35"/>
      <c r="L103" s="11"/>
      <c r="M103" s="11"/>
      <c r="N103" s="11"/>
      <c r="O103" s="34"/>
      <c r="P103" s="25"/>
      <c r="Q103" s="26"/>
    </row>
    <row r="104" spans="1:17" ht="15.75">
      <c r="I104" s="33"/>
      <c r="J104" s="32"/>
      <c r="K104" s="32"/>
      <c r="L104" s="11"/>
      <c r="M104" s="11"/>
      <c r="N104" s="11"/>
      <c r="O104" s="36"/>
      <c r="P104" s="25"/>
      <c r="Q104" s="26"/>
    </row>
  </sheetData>
  <pageMargins left="0.38" right="0.19" top="0.26" bottom="0.2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2"/>
  <sheetViews>
    <sheetView topLeftCell="C52" workbookViewId="0">
      <selection activeCell="L62" sqref="L62"/>
    </sheetView>
  </sheetViews>
  <sheetFormatPr baseColWidth="10" defaultRowHeight="15"/>
  <cols>
    <col min="5" max="6" width="11.5546875" style="48"/>
    <col min="7" max="7" width="11.5546875" customWidth="1"/>
    <col min="8" max="8" width="12.109375" customWidth="1"/>
    <col min="9" max="9" width="14.5546875" customWidth="1"/>
  </cols>
  <sheetData>
    <row r="1" spans="1:12" s="52" customFormat="1" ht="32.25" thickBot="1">
      <c r="A1" s="1" t="s">
        <v>0</v>
      </c>
      <c r="B1" s="2" t="s">
        <v>1</v>
      </c>
      <c r="C1" s="2" t="s">
        <v>2</v>
      </c>
      <c r="D1" s="3" t="s">
        <v>3</v>
      </c>
      <c r="E1" s="44" t="s">
        <v>181</v>
      </c>
      <c r="F1" s="44" t="s">
        <v>181</v>
      </c>
      <c r="G1" s="3" t="s">
        <v>4</v>
      </c>
      <c r="H1" s="4" t="s">
        <v>5</v>
      </c>
      <c r="I1" s="52">
        <v>0.05</v>
      </c>
      <c r="J1" s="52" t="s">
        <v>171</v>
      </c>
      <c r="K1" s="53">
        <v>0.5</v>
      </c>
      <c r="L1" s="52" t="s">
        <v>182</v>
      </c>
    </row>
    <row r="2" spans="1:12" ht="16.5" thickBot="1">
      <c r="A2" s="5" t="s">
        <v>6</v>
      </c>
      <c r="B2" s="6" t="s">
        <v>7</v>
      </c>
      <c r="C2" s="6" t="s">
        <v>8</v>
      </c>
      <c r="D2" s="7">
        <v>2</v>
      </c>
      <c r="E2" s="45">
        <v>10.81</v>
      </c>
      <c r="F2" s="49">
        <f>E2*(1+$I$1)</f>
        <v>11.3505</v>
      </c>
      <c r="G2" s="42"/>
      <c r="H2" s="43"/>
      <c r="I2" s="14">
        <f>F2*D2</f>
        <v>22.701000000000001</v>
      </c>
      <c r="J2" s="14">
        <v>36.96</v>
      </c>
      <c r="K2" s="14">
        <f t="shared" ref="K2:K4" si="0">J2*0.5</f>
        <v>18.48</v>
      </c>
      <c r="L2" s="14">
        <f>D2*K2</f>
        <v>36.96</v>
      </c>
    </row>
    <row r="3" spans="1:12" ht="30.75" thickBot="1">
      <c r="A3" s="5" t="s">
        <v>11</v>
      </c>
      <c r="B3" s="8" t="s">
        <v>12</v>
      </c>
      <c r="C3" s="6" t="s">
        <v>8</v>
      </c>
      <c r="D3" s="7">
        <v>4</v>
      </c>
      <c r="E3" s="45">
        <v>33.380000000000003</v>
      </c>
      <c r="F3" s="49">
        <f t="shared" ref="F3:F61" si="1">E3*(1+$I$1)</f>
        <v>35.049000000000007</v>
      </c>
      <c r="G3" s="42"/>
      <c r="H3" s="43"/>
      <c r="I3" s="14">
        <f t="shared" ref="I3:I61" si="2">F3*D3</f>
        <v>140.19600000000003</v>
      </c>
      <c r="J3" s="14">
        <f>104.96*(1+I1)</f>
        <v>110.208</v>
      </c>
      <c r="K3" s="54">
        <f t="shared" si="0"/>
        <v>55.103999999999999</v>
      </c>
      <c r="L3" s="14">
        <f t="shared" ref="L3:L61" si="3">D3*K3</f>
        <v>220.416</v>
      </c>
    </row>
    <row r="4" spans="1:12" ht="16.5" thickBot="1">
      <c r="A4" s="5" t="s">
        <v>13</v>
      </c>
      <c r="B4" s="6" t="s">
        <v>14</v>
      </c>
      <c r="C4" s="6" t="s">
        <v>8</v>
      </c>
      <c r="D4" s="7">
        <v>3</v>
      </c>
      <c r="E4" s="46">
        <v>38.9</v>
      </c>
      <c r="F4" s="49">
        <f t="shared" si="1"/>
        <v>40.844999999999999</v>
      </c>
      <c r="G4" s="42"/>
      <c r="H4" s="43"/>
      <c r="I4" s="14">
        <f t="shared" si="2"/>
        <v>122.535</v>
      </c>
      <c r="J4" s="14">
        <f>132.15*(1+I1)</f>
        <v>138.75750000000002</v>
      </c>
      <c r="K4" s="54">
        <f t="shared" si="0"/>
        <v>69.378750000000011</v>
      </c>
      <c r="L4" s="14">
        <f t="shared" si="3"/>
        <v>208.13625000000002</v>
      </c>
    </row>
    <row r="5" spans="1:12" ht="30.75" thickBot="1">
      <c r="A5" s="5" t="s">
        <v>15</v>
      </c>
      <c r="B5" s="8" t="s">
        <v>16</v>
      </c>
      <c r="C5" s="6" t="s">
        <v>17</v>
      </c>
      <c r="D5" s="7">
        <v>20</v>
      </c>
      <c r="E5" s="47"/>
      <c r="F5" s="50">
        <f t="shared" si="1"/>
        <v>0</v>
      </c>
      <c r="G5" s="42"/>
      <c r="H5" s="43"/>
      <c r="I5" s="14">
        <f t="shared" si="2"/>
        <v>0</v>
      </c>
      <c r="J5" s="14">
        <v>0.62</v>
      </c>
      <c r="K5" s="14">
        <f>J5*0.5</f>
        <v>0.31</v>
      </c>
      <c r="L5" s="14">
        <f t="shared" si="3"/>
        <v>6.2</v>
      </c>
    </row>
    <row r="6" spans="1:12" ht="16.5" thickBot="1">
      <c r="A6" s="5" t="s">
        <v>27</v>
      </c>
      <c r="B6" s="6" t="s">
        <v>28</v>
      </c>
      <c r="C6" s="6" t="s">
        <v>29</v>
      </c>
      <c r="D6" s="7">
        <v>1</v>
      </c>
      <c r="E6" s="46">
        <v>9.9</v>
      </c>
      <c r="F6" s="49">
        <f t="shared" si="1"/>
        <v>10.395000000000001</v>
      </c>
      <c r="G6" s="42"/>
      <c r="H6" s="43"/>
      <c r="I6" s="14">
        <f t="shared" si="2"/>
        <v>10.395000000000001</v>
      </c>
      <c r="J6" s="14">
        <v>40.950000000000003</v>
      </c>
      <c r="K6" s="14">
        <f t="shared" ref="K6:K61" si="4">J6*0.5</f>
        <v>20.475000000000001</v>
      </c>
      <c r="L6" s="14">
        <f t="shared" si="3"/>
        <v>20.475000000000001</v>
      </c>
    </row>
    <row r="7" spans="1:12" ht="16.5" thickBot="1">
      <c r="A7" s="5" t="s">
        <v>30</v>
      </c>
      <c r="B7" s="6" t="s">
        <v>28</v>
      </c>
      <c r="C7" s="6" t="s">
        <v>31</v>
      </c>
      <c r="D7" s="7">
        <v>2</v>
      </c>
      <c r="E7" s="46">
        <v>9.9</v>
      </c>
      <c r="F7" s="49">
        <f t="shared" si="1"/>
        <v>10.395000000000001</v>
      </c>
      <c r="G7" s="42"/>
      <c r="H7" s="43"/>
      <c r="I7" s="14">
        <f t="shared" si="2"/>
        <v>20.790000000000003</v>
      </c>
      <c r="J7" s="14">
        <v>40.950000000000003</v>
      </c>
      <c r="K7" s="14">
        <f t="shared" si="4"/>
        <v>20.475000000000001</v>
      </c>
      <c r="L7" s="14">
        <f t="shared" si="3"/>
        <v>40.950000000000003</v>
      </c>
    </row>
    <row r="8" spans="1:12" ht="16.5" thickBot="1">
      <c r="A8" s="5" t="s">
        <v>32</v>
      </c>
      <c r="B8" s="6" t="s">
        <v>28</v>
      </c>
      <c r="C8" s="6" t="s">
        <v>33</v>
      </c>
      <c r="D8" s="7">
        <v>1</v>
      </c>
      <c r="E8" s="46">
        <v>9.9</v>
      </c>
      <c r="F8" s="49">
        <f t="shared" si="1"/>
        <v>10.395000000000001</v>
      </c>
      <c r="G8" s="42"/>
      <c r="H8" s="43"/>
      <c r="I8" s="14">
        <f t="shared" si="2"/>
        <v>10.395000000000001</v>
      </c>
      <c r="J8" s="14">
        <v>40.950000000000003</v>
      </c>
      <c r="K8" s="14">
        <f t="shared" si="4"/>
        <v>20.475000000000001</v>
      </c>
      <c r="L8" s="14">
        <f t="shared" si="3"/>
        <v>20.475000000000001</v>
      </c>
    </row>
    <row r="9" spans="1:12" ht="16.5" thickBot="1">
      <c r="A9" s="5" t="s">
        <v>34</v>
      </c>
      <c r="B9" s="6" t="s">
        <v>28</v>
      </c>
      <c r="C9" s="6" t="s">
        <v>35</v>
      </c>
      <c r="D9" s="7">
        <v>2</v>
      </c>
      <c r="E9" s="47">
        <v>4.0199999999999996</v>
      </c>
      <c r="F9" s="49">
        <f t="shared" si="1"/>
        <v>4.2210000000000001</v>
      </c>
      <c r="G9" s="42"/>
      <c r="H9" s="43"/>
      <c r="I9" s="14">
        <f t="shared" si="2"/>
        <v>8.4420000000000002</v>
      </c>
      <c r="J9" s="14">
        <v>40.950000000000003</v>
      </c>
      <c r="K9" s="14">
        <f t="shared" si="4"/>
        <v>20.475000000000001</v>
      </c>
      <c r="L9" s="14">
        <f t="shared" si="3"/>
        <v>40.950000000000003</v>
      </c>
    </row>
    <row r="10" spans="1:12" ht="16.5" thickBot="1">
      <c r="A10" s="5" t="s">
        <v>43</v>
      </c>
      <c r="B10" s="6" t="s">
        <v>44</v>
      </c>
      <c r="C10" s="6" t="s">
        <v>45</v>
      </c>
      <c r="D10" s="7">
        <v>7</v>
      </c>
      <c r="E10" s="47">
        <v>18.670000000000002</v>
      </c>
      <c r="F10" s="49">
        <f t="shared" si="1"/>
        <v>19.603500000000004</v>
      </c>
      <c r="G10" s="42"/>
      <c r="H10" s="43"/>
      <c r="I10" s="14">
        <f t="shared" si="2"/>
        <v>137.22450000000003</v>
      </c>
      <c r="J10" s="14">
        <v>72.45</v>
      </c>
      <c r="K10" s="14">
        <f t="shared" si="4"/>
        <v>36.225000000000001</v>
      </c>
      <c r="L10" s="14">
        <f t="shared" si="3"/>
        <v>253.57500000000002</v>
      </c>
    </row>
    <row r="11" spans="1:12" ht="16.5" thickBot="1">
      <c r="A11" s="5" t="s">
        <v>46</v>
      </c>
      <c r="B11" s="6" t="s">
        <v>47</v>
      </c>
      <c r="C11" s="6" t="s">
        <v>8</v>
      </c>
      <c r="D11" s="7">
        <v>5</v>
      </c>
      <c r="E11" s="45">
        <v>11.04</v>
      </c>
      <c r="F11" s="49">
        <f t="shared" si="1"/>
        <v>11.591999999999999</v>
      </c>
      <c r="G11" s="42"/>
      <c r="H11" s="43"/>
      <c r="I11" s="14">
        <f t="shared" si="2"/>
        <v>57.959999999999994</v>
      </c>
      <c r="J11" s="14">
        <v>36.75</v>
      </c>
      <c r="K11" s="14">
        <f t="shared" si="4"/>
        <v>18.375</v>
      </c>
      <c r="L11" s="14">
        <f t="shared" si="3"/>
        <v>91.875</v>
      </c>
    </row>
    <row r="12" spans="1:12" ht="16.5" thickBot="1">
      <c r="A12" s="5" t="s">
        <v>48</v>
      </c>
      <c r="B12" s="6" t="s">
        <v>49</v>
      </c>
      <c r="C12" s="6" t="s">
        <v>8</v>
      </c>
      <c r="D12" s="7">
        <v>1</v>
      </c>
      <c r="E12" s="45">
        <v>8.5500000000000007</v>
      </c>
      <c r="F12" s="49">
        <f t="shared" si="1"/>
        <v>8.9775000000000009</v>
      </c>
      <c r="G12" s="42"/>
      <c r="H12" s="43"/>
      <c r="I12" s="14">
        <f t="shared" si="2"/>
        <v>8.9775000000000009</v>
      </c>
      <c r="J12" s="14">
        <f>26.45*(1+I1)</f>
        <v>27.772500000000001</v>
      </c>
      <c r="K12" s="54">
        <f t="shared" si="4"/>
        <v>13.88625</v>
      </c>
      <c r="L12" s="14">
        <f t="shared" si="3"/>
        <v>13.88625</v>
      </c>
    </row>
    <row r="13" spans="1:12" ht="16.5" thickBot="1">
      <c r="A13" s="5" t="s">
        <v>50</v>
      </c>
      <c r="B13" s="6" t="s">
        <v>49</v>
      </c>
      <c r="C13" s="6" t="s">
        <v>45</v>
      </c>
      <c r="D13" s="7">
        <v>1</v>
      </c>
      <c r="E13" s="45">
        <v>16.920000000000002</v>
      </c>
      <c r="F13" s="49">
        <f t="shared" si="1"/>
        <v>17.766000000000002</v>
      </c>
      <c r="G13" s="42"/>
      <c r="H13" s="43"/>
      <c r="I13" s="14">
        <f t="shared" si="2"/>
        <v>17.766000000000002</v>
      </c>
      <c r="J13" s="14">
        <f>37.19*(1+I1)</f>
        <v>39.049500000000002</v>
      </c>
      <c r="K13" s="54">
        <f t="shared" si="4"/>
        <v>19.524750000000001</v>
      </c>
      <c r="L13" s="14">
        <f t="shared" si="3"/>
        <v>19.524750000000001</v>
      </c>
    </row>
    <row r="14" spans="1:12" ht="16.5" thickBot="1">
      <c r="A14" s="5" t="s">
        <v>51</v>
      </c>
      <c r="B14" s="6" t="s">
        <v>52</v>
      </c>
      <c r="C14" s="6" t="s">
        <v>8</v>
      </c>
      <c r="D14" s="7">
        <v>4</v>
      </c>
      <c r="E14" s="46">
        <v>8.6</v>
      </c>
      <c r="F14" s="49">
        <f t="shared" si="1"/>
        <v>9.0299999999999994</v>
      </c>
      <c r="G14" s="42"/>
      <c r="H14" s="43"/>
      <c r="I14" s="14">
        <f t="shared" si="2"/>
        <v>36.119999999999997</v>
      </c>
      <c r="J14" s="14">
        <v>36.96</v>
      </c>
      <c r="K14" s="14">
        <f t="shared" si="4"/>
        <v>18.48</v>
      </c>
      <c r="L14" s="14">
        <f t="shared" si="3"/>
        <v>73.92</v>
      </c>
    </row>
    <row r="15" spans="1:12" ht="16.5" thickBot="1">
      <c r="A15" s="5" t="s">
        <v>53</v>
      </c>
      <c r="B15" s="6" t="s">
        <v>54</v>
      </c>
      <c r="C15" s="6" t="s">
        <v>8</v>
      </c>
      <c r="D15" s="7">
        <v>4</v>
      </c>
      <c r="E15" s="45">
        <v>10.1</v>
      </c>
      <c r="F15" s="49">
        <f t="shared" si="1"/>
        <v>10.605</v>
      </c>
      <c r="G15" s="42"/>
      <c r="H15" s="43"/>
      <c r="I15" s="14">
        <f t="shared" si="2"/>
        <v>42.42</v>
      </c>
      <c r="J15" s="14">
        <v>27.2</v>
      </c>
      <c r="K15" s="14">
        <f t="shared" si="4"/>
        <v>13.6</v>
      </c>
      <c r="L15" s="14">
        <f t="shared" si="3"/>
        <v>54.4</v>
      </c>
    </row>
    <row r="16" spans="1:12" ht="16.5" thickBot="1">
      <c r="A16" s="5" t="s">
        <v>55</v>
      </c>
      <c r="B16" s="6" t="s">
        <v>56</v>
      </c>
      <c r="C16" s="6" t="s">
        <v>45</v>
      </c>
      <c r="D16" s="7">
        <v>2</v>
      </c>
      <c r="E16" s="45">
        <v>17.39</v>
      </c>
      <c r="F16" s="49">
        <f t="shared" si="1"/>
        <v>18.259500000000003</v>
      </c>
      <c r="G16" s="42"/>
      <c r="H16" s="43"/>
      <c r="I16" s="14">
        <f t="shared" si="2"/>
        <v>36.519000000000005</v>
      </c>
      <c r="J16" s="14">
        <v>29.82</v>
      </c>
      <c r="K16" s="14">
        <f t="shared" si="4"/>
        <v>14.91</v>
      </c>
      <c r="L16" s="14">
        <f t="shared" si="3"/>
        <v>29.82</v>
      </c>
    </row>
    <row r="17" spans="1:12" ht="16.5" thickBot="1">
      <c r="A17" s="5" t="s">
        <v>57</v>
      </c>
      <c r="B17" s="6" t="s">
        <v>52</v>
      </c>
      <c r="C17" s="6" t="s">
        <v>45</v>
      </c>
      <c r="D17" s="7">
        <v>2</v>
      </c>
      <c r="E17" s="45">
        <v>11.76</v>
      </c>
      <c r="F17" s="49">
        <f t="shared" si="1"/>
        <v>12.348000000000001</v>
      </c>
      <c r="G17" s="42"/>
      <c r="H17" s="43"/>
      <c r="I17" s="14">
        <f t="shared" si="2"/>
        <v>24.696000000000002</v>
      </c>
      <c r="J17" s="14">
        <v>41.95</v>
      </c>
      <c r="K17" s="14">
        <f t="shared" si="4"/>
        <v>20.975000000000001</v>
      </c>
      <c r="L17" s="14">
        <f t="shared" si="3"/>
        <v>41.95</v>
      </c>
    </row>
    <row r="18" spans="1:12" ht="30.75" thickBot="1">
      <c r="A18" s="5" t="s">
        <v>65</v>
      </c>
      <c r="B18" s="8" t="s">
        <v>66</v>
      </c>
      <c r="C18" s="6" t="s">
        <v>8</v>
      </c>
      <c r="D18" s="7">
        <v>2</v>
      </c>
      <c r="E18" s="46">
        <v>9.9499999999999993</v>
      </c>
      <c r="F18" s="49">
        <f t="shared" si="1"/>
        <v>10.4475</v>
      </c>
      <c r="G18" s="42"/>
      <c r="H18" s="43"/>
      <c r="I18" s="14">
        <f t="shared" si="2"/>
        <v>20.895</v>
      </c>
      <c r="J18" s="14">
        <v>34.65</v>
      </c>
      <c r="K18" s="14">
        <f t="shared" si="4"/>
        <v>17.324999999999999</v>
      </c>
      <c r="L18" s="14">
        <f t="shared" si="3"/>
        <v>34.65</v>
      </c>
    </row>
    <row r="19" spans="1:12" ht="30.75" thickBot="1">
      <c r="A19" s="5" t="s">
        <v>67</v>
      </c>
      <c r="B19" s="8" t="s">
        <v>66</v>
      </c>
      <c r="C19" s="6" t="s">
        <v>45</v>
      </c>
      <c r="D19" s="7">
        <v>2</v>
      </c>
      <c r="E19" s="46">
        <v>11.6</v>
      </c>
      <c r="F19" s="49">
        <f t="shared" si="1"/>
        <v>12.18</v>
      </c>
      <c r="G19" s="42"/>
      <c r="H19" s="43"/>
      <c r="I19" s="14">
        <f t="shared" si="2"/>
        <v>24.36</v>
      </c>
      <c r="J19" s="14">
        <v>38.33</v>
      </c>
      <c r="K19" s="14">
        <f t="shared" si="4"/>
        <v>19.164999999999999</v>
      </c>
      <c r="L19" s="14">
        <f t="shared" si="3"/>
        <v>38.33</v>
      </c>
    </row>
    <row r="20" spans="1:12" ht="30.75" thickBot="1">
      <c r="A20" s="5" t="s">
        <v>68</v>
      </c>
      <c r="B20" s="8" t="s">
        <v>69</v>
      </c>
      <c r="C20" s="6" t="s">
        <v>8</v>
      </c>
      <c r="D20" s="7">
        <v>1</v>
      </c>
      <c r="E20" s="46">
        <v>16.399999999999999</v>
      </c>
      <c r="F20" s="49">
        <f t="shared" si="1"/>
        <v>17.22</v>
      </c>
      <c r="G20" s="42"/>
      <c r="H20" s="43"/>
      <c r="I20" s="14">
        <f t="shared" si="2"/>
        <v>17.22</v>
      </c>
      <c r="J20" s="14">
        <v>72.98</v>
      </c>
      <c r="K20" s="14">
        <f t="shared" si="4"/>
        <v>36.49</v>
      </c>
      <c r="L20" s="14">
        <f t="shared" si="3"/>
        <v>36.49</v>
      </c>
    </row>
    <row r="21" spans="1:12" ht="16.5" thickBot="1">
      <c r="A21" s="5" t="s">
        <v>70</v>
      </c>
      <c r="B21" s="6" t="s">
        <v>71</v>
      </c>
      <c r="C21" s="6" t="s">
        <v>8</v>
      </c>
      <c r="D21" s="7">
        <v>1</v>
      </c>
      <c r="E21" s="46">
        <v>31.9</v>
      </c>
      <c r="F21" s="49">
        <f t="shared" si="1"/>
        <v>33.494999999999997</v>
      </c>
      <c r="G21" s="42"/>
      <c r="H21" s="43"/>
      <c r="I21" s="14">
        <f t="shared" si="2"/>
        <v>33.494999999999997</v>
      </c>
      <c r="J21" s="14">
        <v>72.98</v>
      </c>
      <c r="K21" s="14">
        <f t="shared" si="4"/>
        <v>36.49</v>
      </c>
      <c r="L21" s="14">
        <f t="shared" si="3"/>
        <v>36.49</v>
      </c>
    </row>
    <row r="22" spans="1:12" ht="16.5" thickBot="1">
      <c r="A22" s="5" t="s">
        <v>72</v>
      </c>
      <c r="B22" s="6" t="s">
        <v>71</v>
      </c>
      <c r="C22" s="6" t="s">
        <v>38</v>
      </c>
      <c r="D22" s="7">
        <v>1</v>
      </c>
      <c r="E22" s="46">
        <v>31</v>
      </c>
      <c r="F22" s="49">
        <f t="shared" si="1"/>
        <v>32.550000000000004</v>
      </c>
      <c r="G22" s="42"/>
      <c r="H22" s="43"/>
      <c r="I22" s="14">
        <f t="shared" si="2"/>
        <v>32.550000000000004</v>
      </c>
      <c r="J22" s="14">
        <v>69.2</v>
      </c>
      <c r="K22" s="14">
        <f t="shared" si="4"/>
        <v>34.6</v>
      </c>
      <c r="L22" s="14">
        <f t="shared" si="3"/>
        <v>34.6</v>
      </c>
    </row>
    <row r="23" spans="1:12" ht="33.75" customHeight="1" thickBot="1">
      <c r="A23" s="5" t="s">
        <v>73</v>
      </c>
      <c r="B23" s="8" t="s">
        <v>71</v>
      </c>
      <c r="C23" s="6" t="s">
        <v>42</v>
      </c>
      <c r="D23" s="7">
        <v>1</v>
      </c>
      <c r="E23" s="46">
        <v>31</v>
      </c>
      <c r="F23" s="49">
        <f t="shared" si="1"/>
        <v>32.550000000000004</v>
      </c>
      <c r="G23" s="42"/>
      <c r="H23" s="43"/>
      <c r="I23" s="14">
        <f t="shared" si="2"/>
        <v>32.550000000000004</v>
      </c>
      <c r="J23" s="14">
        <v>69.2</v>
      </c>
      <c r="K23" s="14">
        <f t="shared" si="4"/>
        <v>34.6</v>
      </c>
      <c r="L23" s="14">
        <f t="shared" si="3"/>
        <v>34.6</v>
      </c>
    </row>
    <row r="24" spans="1:12" ht="16.5" thickBot="1">
      <c r="A24" s="5" t="s">
        <v>74</v>
      </c>
      <c r="B24" s="6" t="s">
        <v>71</v>
      </c>
      <c r="C24" s="6" t="s">
        <v>40</v>
      </c>
      <c r="D24" s="7">
        <v>1</v>
      </c>
      <c r="E24" s="46">
        <v>31</v>
      </c>
      <c r="F24" s="49">
        <f t="shared" si="1"/>
        <v>32.550000000000004</v>
      </c>
      <c r="G24" s="42"/>
      <c r="H24" s="43"/>
      <c r="I24" s="14">
        <f t="shared" si="2"/>
        <v>32.550000000000004</v>
      </c>
      <c r="J24" s="14">
        <v>69.2</v>
      </c>
      <c r="K24" s="14">
        <f t="shared" si="4"/>
        <v>34.6</v>
      </c>
      <c r="L24" s="14">
        <f t="shared" si="3"/>
        <v>34.6</v>
      </c>
    </row>
    <row r="25" spans="1:12" ht="16.5" thickBot="1">
      <c r="A25" s="5" t="s">
        <v>75</v>
      </c>
      <c r="B25" s="6" t="s">
        <v>76</v>
      </c>
      <c r="C25" s="6" t="s">
        <v>8</v>
      </c>
      <c r="D25" s="7">
        <v>2</v>
      </c>
      <c r="E25" s="46">
        <v>35.9</v>
      </c>
      <c r="F25" s="49">
        <f t="shared" si="1"/>
        <v>37.695</v>
      </c>
      <c r="G25" s="42"/>
      <c r="H25" s="43"/>
      <c r="I25" s="14">
        <f t="shared" si="2"/>
        <v>75.39</v>
      </c>
      <c r="J25" s="14">
        <v>114.45</v>
      </c>
      <c r="K25" s="14">
        <f t="shared" si="4"/>
        <v>57.225000000000001</v>
      </c>
      <c r="L25" s="14">
        <f t="shared" si="3"/>
        <v>114.45</v>
      </c>
    </row>
    <row r="26" spans="1:12" ht="16.5" thickBot="1">
      <c r="A26" s="5" t="s">
        <v>77</v>
      </c>
      <c r="B26" s="6" t="s">
        <v>76</v>
      </c>
      <c r="C26" s="6" t="s">
        <v>38</v>
      </c>
      <c r="D26" s="7">
        <v>1</v>
      </c>
      <c r="E26" s="46">
        <v>35.9</v>
      </c>
      <c r="F26" s="49">
        <f t="shared" si="1"/>
        <v>37.695</v>
      </c>
      <c r="G26" s="42"/>
      <c r="H26" s="43"/>
      <c r="I26" s="14">
        <f t="shared" si="2"/>
        <v>37.695</v>
      </c>
      <c r="J26" s="14">
        <v>113.93</v>
      </c>
      <c r="K26" s="14">
        <f t="shared" si="4"/>
        <v>56.965000000000003</v>
      </c>
      <c r="L26" s="14">
        <f t="shared" si="3"/>
        <v>56.965000000000003</v>
      </c>
    </row>
    <row r="27" spans="1:12" ht="16.5" thickBot="1">
      <c r="A27" s="5" t="s">
        <v>78</v>
      </c>
      <c r="B27" s="6" t="s">
        <v>76</v>
      </c>
      <c r="C27" s="6" t="s">
        <v>42</v>
      </c>
      <c r="D27" s="7">
        <v>1</v>
      </c>
      <c r="E27" s="46">
        <v>35.9</v>
      </c>
      <c r="F27" s="49">
        <f t="shared" si="1"/>
        <v>37.695</v>
      </c>
      <c r="G27" s="42"/>
      <c r="H27" s="43"/>
      <c r="I27" s="14">
        <f t="shared" si="2"/>
        <v>37.695</v>
      </c>
      <c r="J27" s="14">
        <v>113.93</v>
      </c>
      <c r="K27" s="14">
        <f t="shared" si="4"/>
        <v>56.965000000000003</v>
      </c>
      <c r="L27" s="14">
        <f t="shared" si="3"/>
        <v>56.965000000000003</v>
      </c>
    </row>
    <row r="28" spans="1:12" ht="16.5" thickBot="1">
      <c r="A28" s="5" t="s">
        <v>79</v>
      </c>
      <c r="B28" s="6" t="s">
        <v>76</v>
      </c>
      <c r="C28" s="6" t="s">
        <v>40</v>
      </c>
      <c r="D28" s="7">
        <v>1</v>
      </c>
      <c r="E28" s="46">
        <v>35.9</v>
      </c>
      <c r="F28" s="49">
        <f t="shared" si="1"/>
        <v>37.695</v>
      </c>
      <c r="G28" s="42"/>
      <c r="H28" s="43"/>
      <c r="I28" s="14">
        <f t="shared" si="2"/>
        <v>37.695</v>
      </c>
      <c r="J28" s="14">
        <v>113.93</v>
      </c>
      <c r="K28" s="14">
        <f t="shared" si="4"/>
        <v>56.965000000000003</v>
      </c>
      <c r="L28" s="14">
        <f t="shared" si="3"/>
        <v>56.965000000000003</v>
      </c>
    </row>
    <row r="29" spans="1:12" ht="16.5" thickBot="1">
      <c r="A29" s="5" t="s">
        <v>80</v>
      </c>
      <c r="B29" s="6" t="s">
        <v>81</v>
      </c>
      <c r="C29" s="6" t="s">
        <v>8</v>
      </c>
      <c r="D29" s="7">
        <v>2</v>
      </c>
      <c r="E29" s="45">
        <v>59.63</v>
      </c>
      <c r="F29" s="49">
        <f t="shared" si="1"/>
        <v>62.611500000000007</v>
      </c>
      <c r="G29" s="42"/>
      <c r="H29" s="43"/>
      <c r="I29" s="14">
        <f t="shared" si="2"/>
        <v>125.22300000000001</v>
      </c>
      <c r="J29" s="14">
        <v>124.95</v>
      </c>
      <c r="K29" s="14">
        <f t="shared" si="4"/>
        <v>62.475000000000001</v>
      </c>
      <c r="L29" s="14">
        <f t="shared" si="3"/>
        <v>124.95</v>
      </c>
    </row>
    <row r="30" spans="1:12" ht="16.5" thickBot="1">
      <c r="A30" s="5" t="s">
        <v>82</v>
      </c>
      <c r="B30" s="6" t="s">
        <v>81</v>
      </c>
      <c r="C30" s="6" t="s">
        <v>83</v>
      </c>
      <c r="D30" s="7">
        <v>3</v>
      </c>
      <c r="E30" s="46">
        <v>49.9</v>
      </c>
      <c r="F30" s="49">
        <f t="shared" si="1"/>
        <v>52.395000000000003</v>
      </c>
      <c r="G30" s="42"/>
      <c r="H30" s="43"/>
      <c r="I30" s="14">
        <f t="shared" si="2"/>
        <v>157.185</v>
      </c>
      <c r="J30" s="14">
        <v>240.45</v>
      </c>
      <c r="K30" s="14">
        <f t="shared" si="4"/>
        <v>120.22499999999999</v>
      </c>
      <c r="L30" s="14">
        <f t="shared" si="3"/>
        <v>360.67499999999995</v>
      </c>
    </row>
    <row r="31" spans="1:12" ht="16.5" thickBot="1">
      <c r="A31" s="5" t="s">
        <v>84</v>
      </c>
      <c r="B31" s="6" t="s">
        <v>81</v>
      </c>
      <c r="C31" s="6" t="s">
        <v>42</v>
      </c>
      <c r="D31" s="7">
        <v>2</v>
      </c>
      <c r="E31" s="46">
        <v>49.9</v>
      </c>
      <c r="F31" s="49">
        <f t="shared" si="1"/>
        <v>52.395000000000003</v>
      </c>
      <c r="G31" s="42"/>
      <c r="H31" s="43"/>
      <c r="I31" s="14">
        <f t="shared" si="2"/>
        <v>104.79</v>
      </c>
      <c r="J31" s="14">
        <v>240.45</v>
      </c>
      <c r="K31" s="14">
        <f t="shared" si="4"/>
        <v>120.22499999999999</v>
      </c>
      <c r="L31" s="14">
        <f t="shared" si="3"/>
        <v>240.45</v>
      </c>
    </row>
    <row r="32" spans="1:12" ht="16.5" thickBot="1">
      <c r="A32" s="5" t="s">
        <v>85</v>
      </c>
      <c r="B32" s="6" t="s">
        <v>81</v>
      </c>
      <c r="C32" s="6" t="s">
        <v>40</v>
      </c>
      <c r="D32" s="7">
        <v>2</v>
      </c>
      <c r="E32" s="46">
        <v>49.9</v>
      </c>
      <c r="F32" s="49">
        <f t="shared" si="1"/>
        <v>52.395000000000003</v>
      </c>
      <c r="G32" s="42"/>
      <c r="H32" s="43"/>
      <c r="I32" s="14">
        <f t="shared" si="2"/>
        <v>104.79</v>
      </c>
      <c r="J32" s="14">
        <v>240.45</v>
      </c>
      <c r="K32" s="14">
        <f t="shared" si="4"/>
        <v>120.22499999999999</v>
      </c>
      <c r="L32" s="14">
        <f t="shared" si="3"/>
        <v>240.45</v>
      </c>
    </row>
    <row r="33" spans="1:12" ht="16.5" thickBot="1">
      <c r="A33" s="5" t="s">
        <v>172</v>
      </c>
      <c r="B33" s="6" t="s">
        <v>86</v>
      </c>
      <c r="C33" s="6" t="s">
        <v>8</v>
      </c>
      <c r="D33" s="7">
        <v>2</v>
      </c>
      <c r="E33" s="47"/>
      <c r="F33" s="50">
        <f t="shared" si="1"/>
        <v>0</v>
      </c>
      <c r="G33" s="42"/>
      <c r="H33" s="43"/>
      <c r="I33" s="14">
        <f t="shared" si="2"/>
        <v>0</v>
      </c>
      <c r="J33" s="14">
        <f>172.73*(1+I1)</f>
        <v>181.3665</v>
      </c>
      <c r="K33" s="54">
        <f t="shared" si="4"/>
        <v>90.683250000000001</v>
      </c>
      <c r="L33" s="14">
        <f t="shared" si="3"/>
        <v>181.3665</v>
      </c>
    </row>
    <row r="34" spans="1:12" ht="45.75" thickBot="1">
      <c r="A34" s="5" t="s">
        <v>92</v>
      </c>
      <c r="B34" s="8" t="s">
        <v>93</v>
      </c>
      <c r="C34" s="6" t="s">
        <v>8</v>
      </c>
      <c r="D34" s="7">
        <v>4</v>
      </c>
      <c r="E34" s="46">
        <v>19.5</v>
      </c>
      <c r="F34" s="49">
        <f t="shared" si="1"/>
        <v>20.475000000000001</v>
      </c>
      <c r="G34" s="42"/>
      <c r="H34" s="43"/>
      <c r="I34" s="14">
        <f t="shared" si="2"/>
        <v>81.900000000000006</v>
      </c>
      <c r="J34" s="14">
        <v>70.349999999999994</v>
      </c>
      <c r="K34" s="14">
        <f t="shared" si="4"/>
        <v>35.174999999999997</v>
      </c>
      <c r="L34" s="14">
        <f t="shared" si="3"/>
        <v>140.69999999999999</v>
      </c>
    </row>
    <row r="35" spans="1:12" ht="16.5" thickBot="1">
      <c r="A35" s="5" t="s">
        <v>94</v>
      </c>
      <c r="B35" s="6" t="s">
        <v>95</v>
      </c>
      <c r="C35" s="6" t="s">
        <v>8</v>
      </c>
      <c r="D35" s="7">
        <v>1</v>
      </c>
      <c r="E35" s="46">
        <v>31</v>
      </c>
      <c r="F35" s="49">
        <f t="shared" si="1"/>
        <v>32.550000000000004</v>
      </c>
      <c r="G35" s="42"/>
      <c r="H35" s="43"/>
      <c r="I35" s="14">
        <f t="shared" si="2"/>
        <v>32.550000000000004</v>
      </c>
      <c r="J35" s="14">
        <v>66.150000000000006</v>
      </c>
      <c r="K35" s="14">
        <f t="shared" si="4"/>
        <v>33.075000000000003</v>
      </c>
      <c r="L35" s="14">
        <f t="shared" si="3"/>
        <v>33.075000000000003</v>
      </c>
    </row>
    <row r="36" spans="1:12" ht="16.5" thickBot="1">
      <c r="A36" s="5" t="s">
        <v>96</v>
      </c>
      <c r="B36" s="6" t="s">
        <v>95</v>
      </c>
      <c r="C36" s="6" t="s">
        <v>38</v>
      </c>
      <c r="D36" s="7">
        <v>1</v>
      </c>
      <c r="E36" s="46">
        <v>29.9</v>
      </c>
      <c r="F36" s="49">
        <f t="shared" si="1"/>
        <v>31.395</v>
      </c>
      <c r="G36" s="42"/>
      <c r="H36" s="43"/>
      <c r="I36" s="14">
        <f t="shared" si="2"/>
        <v>31.395</v>
      </c>
      <c r="J36" s="14">
        <v>65</v>
      </c>
      <c r="K36" s="14">
        <f t="shared" si="4"/>
        <v>32.5</v>
      </c>
      <c r="L36" s="14">
        <f t="shared" si="3"/>
        <v>32.5</v>
      </c>
    </row>
    <row r="37" spans="1:12" ht="16.5" thickBot="1">
      <c r="A37" s="5" t="s">
        <v>97</v>
      </c>
      <c r="B37" s="6" t="s">
        <v>95</v>
      </c>
      <c r="C37" s="6" t="s">
        <v>42</v>
      </c>
      <c r="D37" s="7">
        <v>1</v>
      </c>
      <c r="E37" s="46">
        <v>29.9</v>
      </c>
      <c r="F37" s="49">
        <f t="shared" si="1"/>
        <v>31.395</v>
      </c>
      <c r="G37" s="42"/>
      <c r="H37" s="43"/>
      <c r="I37" s="14">
        <f t="shared" si="2"/>
        <v>31.395</v>
      </c>
      <c r="J37" s="14">
        <v>65</v>
      </c>
      <c r="K37" s="14">
        <f t="shared" si="4"/>
        <v>32.5</v>
      </c>
      <c r="L37" s="14">
        <f t="shared" si="3"/>
        <v>32.5</v>
      </c>
    </row>
    <row r="38" spans="1:12" ht="16.5" thickBot="1">
      <c r="A38" s="5" t="s">
        <v>98</v>
      </c>
      <c r="B38" s="6" t="s">
        <v>95</v>
      </c>
      <c r="C38" s="6" t="s">
        <v>40</v>
      </c>
      <c r="D38" s="7">
        <v>1</v>
      </c>
      <c r="E38" s="46">
        <v>29.9</v>
      </c>
      <c r="F38" s="49">
        <f t="shared" si="1"/>
        <v>31.395</v>
      </c>
      <c r="G38" s="42"/>
      <c r="H38" s="43"/>
      <c r="I38" s="14">
        <f t="shared" si="2"/>
        <v>31.395</v>
      </c>
      <c r="J38" s="14">
        <v>65</v>
      </c>
      <c r="K38" s="14">
        <f t="shared" si="4"/>
        <v>32.5</v>
      </c>
      <c r="L38" s="14">
        <f t="shared" si="3"/>
        <v>32.5</v>
      </c>
    </row>
    <row r="39" spans="1:12" ht="16.5" thickBot="1">
      <c r="A39" s="5" t="s">
        <v>106</v>
      </c>
      <c r="B39" s="6" t="s">
        <v>107</v>
      </c>
      <c r="C39" s="6" t="s">
        <v>8</v>
      </c>
      <c r="D39" s="7">
        <v>2</v>
      </c>
      <c r="E39" s="46">
        <v>19.899999999999999</v>
      </c>
      <c r="F39" s="49">
        <f t="shared" si="1"/>
        <v>20.895</v>
      </c>
      <c r="G39" s="42"/>
      <c r="H39" s="43"/>
      <c r="I39" s="14">
        <f t="shared" si="2"/>
        <v>41.79</v>
      </c>
      <c r="J39" s="14">
        <f>70.25*(1+I1)</f>
        <v>73.762500000000003</v>
      </c>
      <c r="K39" s="54">
        <f t="shared" si="4"/>
        <v>36.881250000000001</v>
      </c>
      <c r="L39" s="14">
        <f t="shared" si="3"/>
        <v>73.762500000000003</v>
      </c>
    </row>
    <row r="40" spans="1:12" ht="16.5" thickBot="1">
      <c r="A40" s="5" t="s">
        <v>108</v>
      </c>
      <c r="B40" s="6" t="s">
        <v>107</v>
      </c>
      <c r="C40" s="6" t="s">
        <v>8</v>
      </c>
      <c r="D40" s="7">
        <v>25</v>
      </c>
      <c r="E40" s="46">
        <v>35.6</v>
      </c>
      <c r="F40" s="49">
        <f t="shared" si="1"/>
        <v>37.380000000000003</v>
      </c>
      <c r="G40" s="42"/>
      <c r="H40" s="43"/>
      <c r="I40" s="14">
        <f t="shared" si="2"/>
        <v>934.50000000000011</v>
      </c>
      <c r="J40" s="14">
        <f>120.66*(1+I1)</f>
        <v>126.693</v>
      </c>
      <c r="K40" s="54">
        <f t="shared" si="4"/>
        <v>63.346499999999999</v>
      </c>
      <c r="L40" s="14">
        <f t="shared" si="3"/>
        <v>1583.6624999999999</v>
      </c>
    </row>
    <row r="41" spans="1:12" ht="30.75" thickBot="1">
      <c r="A41" s="9" t="s">
        <v>109</v>
      </c>
      <c r="B41" s="8" t="s">
        <v>110</v>
      </c>
      <c r="C41" s="6" t="s">
        <v>8</v>
      </c>
      <c r="D41" s="7">
        <v>1</v>
      </c>
      <c r="E41" s="47"/>
      <c r="F41" s="50">
        <f t="shared" si="1"/>
        <v>0</v>
      </c>
      <c r="G41" s="42"/>
      <c r="H41" s="43"/>
      <c r="I41" s="14">
        <f t="shared" si="2"/>
        <v>0</v>
      </c>
      <c r="J41" s="14">
        <f>136.36*(1+I1)</f>
        <v>143.17800000000003</v>
      </c>
      <c r="K41" s="54">
        <f t="shared" si="4"/>
        <v>71.589000000000013</v>
      </c>
      <c r="L41" s="14">
        <f t="shared" si="3"/>
        <v>71.589000000000013</v>
      </c>
    </row>
    <row r="42" spans="1:12" ht="16.5" thickBot="1">
      <c r="A42" s="5" t="s">
        <v>111</v>
      </c>
      <c r="B42" s="6" t="s">
        <v>112</v>
      </c>
      <c r="C42" s="6" t="s">
        <v>8</v>
      </c>
      <c r="D42" s="7">
        <v>5</v>
      </c>
      <c r="E42" s="47"/>
      <c r="F42" s="50">
        <f t="shared" si="1"/>
        <v>0</v>
      </c>
      <c r="G42" s="42"/>
      <c r="H42" s="43"/>
      <c r="I42" s="14">
        <f t="shared" si="2"/>
        <v>0</v>
      </c>
      <c r="J42" s="14">
        <v>135.51</v>
      </c>
      <c r="K42" s="14">
        <f t="shared" si="4"/>
        <v>67.754999999999995</v>
      </c>
      <c r="L42" s="14">
        <f t="shared" si="3"/>
        <v>338.77499999999998</v>
      </c>
    </row>
    <row r="43" spans="1:12" ht="30.75" thickBot="1">
      <c r="A43" s="5" t="s">
        <v>119</v>
      </c>
      <c r="B43" s="8" t="s">
        <v>120</v>
      </c>
      <c r="C43" s="6" t="s">
        <v>8</v>
      </c>
      <c r="D43" s="7">
        <v>4</v>
      </c>
      <c r="E43" s="47"/>
      <c r="F43" s="50">
        <f t="shared" si="1"/>
        <v>0</v>
      </c>
      <c r="G43" s="42"/>
      <c r="H43" s="43"/>
      <c r="I43" s="14">
        <f t="shared" si="2"/>
        <v>0</v>
      </c>
      <c r="J43" s="14">
        <v>22.05</v>
      </c>
      <c r="K43" s="14">
        <f t="shared" si="4"/>
        <v>11.025</v>
      </c>
      <c r="L43" s="14">
        <f t="shared" si="3"/>
        <v>44.1</v>
      </c>
    </row>
    <row r="44" spans="1:12" ht="16.5" thickBot="1">
      <c r="A44" s="5" t="s">
        <v>125</v>
      </c>
      <c r="B44" s="6" t="s">
        <v>126</v>
      </c>
      <c r="C44" s="6" t="s">
        <v>8</v>
      </c>
      <c r="D44" s="7">
        <v>5</v>
      </c>
      <c r="E44" s="45">
        <v>31.34</v>
      </c>
      <c r="F44" s="49">
        <f t="shared" si="1"/>
        <v>32.907000000000004</v>
      </c>
      <c r="G44" s="42"/>
      <c r="H44" s="43"/>
      <c r="I44" s="14">
        <f t="shared" si="2"/>
        <v>164.53500000000003</v>
      </c>
      <c r="J44" s="14">
        <f>126.45*(1+I1)</f>
        <v>132.77250000000001</v>
      </c>
      <c r="K44" s="54">
        <f t="shared" si="4"/>
        <v>66.386250000000004</v>
      </c>
      <c r="L44" s="14">
        <f t="shared" si="3"/>
        <v>331.93125000000003</v>
      </c>
    </row>
    <row r="45" spans="1:12" ht="16.5" thickBot="1">
      <c r="A45" s="5" t="s">
        <v>127</v>
      </c>
      <c r="B45" s="6" t="s">
        <v>128</v>
      </c>
      <c r="C45" s="6" t="s">
        <v>8</v>
      </c>
      <c r="D45" s="7">
        <v>7</v>
      </c>
      <c r="E45" s="46">
        <v>19</v>
      </c>
      <c r="F45" s="49">
        <f t="shared" si="1"/>
        <v>19.95</v>
      </c>
      <c r="G45" s="42"/>
      <c r="H45" s="43"/>
      <c r="I45" s="14">
        <f t="shared" si="2"/>
        <v>139.65</v>
      </c>
      <c r="J45" s="14">
        <f>65.29*(1+I1)</f>
        <v>68.554500000000004</v>
      </c>
      <c r="K45" s="54">
        <f t="shared" si="4"/>
        <v>34.277250000000002</v>
      </c>
      <c r="L45" s="14">
        <f t="shared" si="3"/>
        <v>239.94075000000001</v>
      </c>
    </row>
    <row r="46" spans="1:12" ht="16.5" thickBot="1">
      <c r="A46" s="5" t="s">
        <v>129</v>
      </c>
      <c r="B46" s="6" t="s">
        <v>130</v>
      </c>
      <c r="C46" s="6" t="s">
        <v>8</v>
      </c>
      <c r="D46" s="7">
        <v>2</v>
      </c>
      <c r="E46" s="45">
        <v>24.07</v>
      </c>
      <c r="F46" s="49">
        <f t="shared" si="1"/>
        <v>25.273500000000002</v>
      </c>
      <c r="G46" s="42"/>
      <c r="H46" s="43"/>
      <c r="I46" s="14">
        <f t="shared" si="2"/>
        <v>50.547000000000004</v>
      </c>
      <c r="J46" s="14">
        <f>78.51*(1+I1)</f>
        <v>82.435500000000005</v>
      </c>
      <c r="K46" s="54">
        <f t="shared" si="4"/>
        <v>41.217750000000002</v>
      </c>
      <c r="L46" s="14">
        <f t="shared" si="3"/>
        <v>82.435500000000005</v>
      </c>
    </row>
    <row r="47" spans="1:12" ht="30.75" thickBot="1">
      <c r="A47" s="5" t="s">
        <v>131</v>
      </c>
      <c r="B47" s="8" t="s">
        <v>132</v>
      </c>
      <c r="C47" s="6" t="s">
        <v>8</v>
      </c>
      <c r="D47" s="7">
        <v>2</v>
      </c>
      <c r="E47" s="45">
        <v>35.96</v>
      </c>
      <c r="F47" s="49">
        <f t="shared" si="1"/>
        <v>37.758000000000003</v>
      </c>
      <c r="G47" s="42"/>
      <c r="H47" s="43"/>
      <c r="I47" s="14">
        <f t="shared" si="2"/>
        <v>75.516000000000005</v>
      </c>
      <c r="J47" s="14">
        <v>93.45</v>
      </c>
      <c r="K47" s="14">
        <f t="shared" si="4"/>
        <v>46.725000000000001</v>
      </c>
      <c r="L47" s="14">
        <f t="shared" si="3"/>
        <v>93.45</v>
      </c>
    </row>
    <row r="48" spans="1:12" ht="30.75" thickBot="1">
      <c r="A48" s="5" t="s">
        <v>133</v>
      </c>
      <c r="B48" s="8" t="s">
        <v>132</v>
      </c>
      <c r="C48" s="6" t="s">
        <v>38</v>
      </c>
      <c r="D48" s="7">
        <v>2</v>
      </c>
      <c r="E48" s="45">
        <v>35.96</v>
      </c>
      <c r="F48" s="49">
        <f t="shared" si="1"/>
        <v>37.758000000000003</v>
      </c>
      <c r="G48" s="42"/>
      <c r="H48" s="43"/>
      <c r="I48" s="14">
        <f t="shared" si="2"/>
        <v>75.516000000000005</v>
      </c>
      <c r="J48" s="14">
        <v>113.4</v>
      </c>
      <c r="K48" s="14">
        <f t="shared" si="4"/>
        <v>56.7</v>
      </c>
      <c r="L48" s="14">
        <f t="shared" si="3"/>
        <v>113.4</v>
      </c>
    </row>
    <row r="49" spans="1:12" ht="30.75" thickBot="1">
      <c r="A49" s="5" t="s">
        <v>134</v>
      </c>
      <c r="B49" s="8" t="s">
        <v>132</v>
      </c>
      <c r="C49" s="6" t="s">
        <v>42</v>
      </c>
      <c r="D49" s="7">
        <v>2</v>
      </c>
      <c r="E49" s="45">
        <v>35.96</v>
      </c>
      <c r="F49" s="49">
        <f t="shared" si="1"/>
        <v>37.758000000000003</v>
      </c>
      <c r="G49" s="42"/>
      <c r="H49" s="43"/>
      <c r="I49" s="14">
        <f t="shared" si="2"/>
        <v>75.516000000000005</v>
      </c>
      <c r="J49" s="14">
        <v>113.4</v>
      </c>
      <c r="K49" s="14">
        <f t="shared" si="4"/>
        <v>56.7</v>
      </c>
      <c r="L49" s="14">
        <f t="shared" si="3"/>
        <v>113.4</v>
      </c>
    </row>
    <row r="50" spans="1:12" ht="30.75" thickBot="1">
      <c r="A50" s="5" t="s">
        <v>135</v>
      </c>
      <c r="B50" s="8" t="s">
        <v>132</v>
      </c>
      <c r="C50" s="6" t="s">
        <v>40</v>
      </c>
      <c r="D50" s="7">
        <v>2</v>
      </c>
      <c r="E50" s="45">
        <v>35.96</v>
      </c>
      <c r="F50" s="49">
        <f t="shared" si="1"/>
        <v>37.758000000000003</v>
      </c>
      <c r="G50" s="42"/>
      <c r="H50" s="43"/>
      <c r="I50" s="14">
        <f t="shared" si="2"/>
        <v>75.516000000000005</v>
      </c>
      <c r="J50" s="14">
        <v>113.4</v>
      </c>
      <c r="K50" s="14">
        <f t="shared" si="4"/>
        <v>56.7</v>
      </c>
      <c r="L50" s="14">
        <f t="shared" si="3"/>
        <v>113.4</v>
      </c>
    </row>
    <row r="51" spans="1:12" ht="30.75" thickBot="1">
      <c r="A51" s="5" t="s">
        <v>136</v>
      </c>
      <c r="B51" s="8" t="s">
        <v>132</v>
      </c>
      <c r="C51" s="6" t="s">
        <v>64</v>
      </c>
      <c r="D51" s="7">
        <v>1</v>
      </c>
      <c r="E51" s="45">
        <v>59.88</v>
      </c>
      <c r="F51" s="49">
        <f t="shared" si="1"/>
        <v>62.874000000000002</v>
      </c>
      <c r="G51" s="42"/>
      <c r="H51" s="43"/>
      <c r="I51" s="14">
        <f t="shared" si="2"/>
        <v>62.874000000000002</v>
      </c>
      <c r="J51" s="14">
        <v>161.69999999999999</v>
      </c>
      <c r="K51" s="14">
        <f t="shared" si="4"/>
        <v>80.849999999999994</v>
      </c>
      <c r="L51" s="14">
        <f t="shared" si="3"/>
        <v>80.849999999999994</v>
      </c>
    </row>
    <row r="52" spans="1:12" ht="16.5" thickBot="1">
      <c r="A52" s="5" t="s">
        <v>137</v>
      </c>
      <c r="B52" s="6" t="s">
        <v>138</v>
      </c>
      <c r="C52" s="6" t="s">
        <v>8</v>
      </c>
      <c r="D52" s="7">
        <v>1</v>
      </c>
      <c r="E52" s="46">
        <v>58</v>
      </c>
      <c r="F52" s="49">
        <f t="shared" si="1"/>
        <v>60.900000000000006</v>
      </c>
      <c r="G52" s="42"/>
      <c r="H52" s="43"/>
      <c r="I52" s="14">
        <f t="shared" si="2"/>
        <v>60.900000000000006</v>
      </c>
      <c r="J52" s="14">
        <f>202.48*(1+I1)</f>
        <v>212.60399999999998</v>
      </c>
      <c r="K52" s="54">
        <f t="shared" si="4"/>
        <v>106.30199999999999</v>
      </c>
      <c r="L52" s="14">
        <f t="shared" si="3"/>
        <v>106.30199999999999</v>
      </c>
    </row>
    <row r="53" spans="1:12" ht="30.75" thickBot="1">
      <c r="A53" s="5" t="s">
        <v>139</v>
      </c>
      <c r="B53" s="8" t="s">
        <v>140</v>
      </c>
      <c r="C53" s="6" t="s">
        <v>8</v>
      </c>
      <c r="D53" s="7">
        <v>4</v>
      </c>
      <c r="E53" s="47"/>
      <c r="F53" s="49">
        <f t="shared" si="1"/>
        <v>0</v>
      </c>
      <c r="G53" s="42"/>
      <c r="H53" s="43"/>
      <c r="I53" s="14">
        <f t="shared" si="2"/>
        <v>0</v>
      </c>
      <c r="J53" s="14">
        <v>171.93</v>
      </c>
      <c r="K53" s="14">
        <f t="shared" si="4"/>
        <v>85.965000000000003</v>
      </c>
      <c r="L53" s="14">
        <f t="shared" si="3"/>
        <v>343.86</v>
      </c>
    </row>
    <row r="54" spans="1:12" ht="16.5" thickBot="1">
      <c r="A54" s="5" t="s">
        <v>141</v>
      </c>
      <c r="B54" s="6" t="s">
        <v>142</v>
      </c>
      <c r="C54" s="6" t="s">
        <v>8</v>
      </c>
      <c r="D54" s="7">
        <v>7</v>
      </c>
      <c r="E54" s="46">
        <v>22.7</v>
      </c>
      <c r="F54" s="49">
        <f t="shared" si="1"/>
        <v>23.835000000000001</v>
      </c>
      <c r="G54" s="42"/>
      <c r="H54" s="43"/>
      <c r="I54" s="14">
        <f t="shared" si="2"/>
        <v>166.845</v>
      </c>
      <c r="J54" s="14">
        <f>136.36*(1+I1)</f>
        <v>143.17800000000003</v>
      </c>
      <c r="K54" s="54">
        <f t="shared" si="4"/>
        <v>71.589000000000013</v>
      </c>
      <c r="L54" s="14">
        <f t="shared" si="3"/>
        <v>501.1230000000001</v>
      </c>
    </row>
    <row r="55" spans="1:12" ht="30.75" thickBot="1">
      <c r="A55" s="5" t="s">
        <v>143</v>
      </c>
      <c r="B55" s="8" t="s">
        <v>144</v>
      </c>
      <c r="C55" s="6" t="s">
        <v>8</v>
      </c>
      <c r="D55" s="7">
        <v>1</v>
      </c>
      <c r="E55" s="47"/>
      <c r="F55" s="50">
        <f t="shared" si="1"/>
        <v>0</v>
      </c>
      <c r="G55" s="42"/>
      <c r="H55" s="43"/>
      <c r="I55" s="14">
        <f t="shared" si="2"/>
        <v>0</v>
      </c>
      <c r="J55" s="14">
        <v>72.540000000000006</v>
      </c>
      <c r="K55" s="14">
        <f t="shared" si="4"/>
        <v>36.270000000000003</v>
      </c>
      <c r="L55" s="14">
        <f t="shared" si="3"/>
        <v>36.270000000000003</v>
      </c>
    </row>
    <row r="56" spans="1:12" ht="30.75" thickBot="1">
      <c r="A56" s="5" t="s">
        <v>145</v>
      </c>
      <c r="B56" s="8" t="s">
        <v>144</v>
      </c>
      <c r="C56" s="6" t="s">
        <v>38</v>
      </c>
      <c r="D56" s="7">
        <v>1</v>
      </c>
      <c r="E56" s="47"/>
      <c r="F56" s="50">
        <f t="shared" si="1"/>
        <v>0</v>
      </c>
      <c r="G56" s="42"/>
      <c r="H56" s="43"/>
      <c r="I56" s="14">
        <f t="shared" si="2"/>
        <v>0</v>
      </c>
      <c r="J56" s="14">
        <v>75.69</v>
      </c>
      <c r="K56" s="14">
        <f t="shared" si="4"/>
        <v>37.844999999999999</v>
      </c>
      <c r="L56" s="14">
        <f t="shared" si="3"/>
        <v>37.844999999999999</v>
      </c>
    </row>
    <row r="57" spans="1:12" ht="30.75" thickBot="1">
      <c r="A57" s="5" t="s">
        <v>146</v>
      </c>
      <c r="B57" s="8" t="s">
        <v>144</v>
      </c>
      <c r="C57" s="6" t="s">
        <v>42</v>
      </c>
      <c r="D57" s="7">
        <v>1</v>
      </c>
      <c r="E57" s="47"/>
      <c r="F57" s="50">
        <f t="shared" si="1"/>
        <v>0</v>
      </c>
      <c r="G57" s="42"/>
      <c r="H57" s="43"/>
      <c r="I57" s="14">
        <f t="shared" si="2"/>
        <v>0</v>
      </c>
      <c r="J57" s="14">
        <v>75.69</v>
      </c>
      <c r="K57" s="14">
        <f t="shared" si="4"/>
        <v>37.844999999999999</v>
      </c>
      <c r="L57" s="14">
        <f t="shared" si="3"/>
        <v>37.844999999999999</v>
      </c>
    </row>
    <row r="58" spans="1:12" ht="30.75" thickBot="1">
      <c r="A58" s="5" t="s">
        <v>147</v>
      </c>
      <c r="B58" s="8" t="s">
        <v>144</v>
      </c>
      <c r="C58" s="6" t="s">
        <v>40</v>
      </c>
      <c r="D58" s="7">
        <v>1</v>
      </c>
      <c r="E58" s="47"/>
      <c r="F58" s="50">
        <f t="shared" si="1"/>
        <v>0</v>
      </c>
      <c r="G58" s="42"/>
      <c r="H58" s="43"/>
      <c r="I58" s="14">
        <f t="shared" si="2"/>
        <v>0</v>
      </c>
      <c r="J58" s="14">
        <v>75.69</v>
      </c>
      <c r="K58" s="14">
        <f t="shared" si="4"/>
        <v>37.844999999999999</v>
      </c>
      <c r="L58" s="14">
        <f t="shared" si="3"/>
        <v>37.844999999999999</v>
      </c>
    </row>
    <row r="59" spans="1:12" ht="16.5" thickBot="1">
      <c r="A59" s="5" t="s">
        <v>150</v>
      </c>
      <c r="B59" s="6" t="s">
        <v>151</v>
      </c>
      <c r="C59" s="6" t="s">
        <v>8</v>
      </c>
      <c r="D59" s="7">
        <v>9</v>
      </c>
      <c r="E59" s="46">
        <v>49</v>
      </c>
      <c r="F59" s="49">
        <f t="shared" si="1"/>
        <v>51.45</v>
      </c>
      <c r="G59" s="42"/>
      <c r="H59" s="43"/>
      <c r="I59" s="14">
        <f t="shared" si="2"/>
        <v>463.05</v>
      </c>
      <c r="J59" s="14">
        <f>179.34*(1+I1)</f>
        <v>188.30700000000002</v>
      </c>
      <c r="K59" s="54">
        <f t="shared" si="4"/>
        <v>94.153500000000008</v>
      </c>
      <c r="L59" s="14">
        <f t="shared" si="3"/>
        <v>847.38150000000007</v>
      </c>
    </row>
    <row r="60" spans="1:12" ht="45.75" thickBot="1">
      <c r="A60" s="5" t="s">
        <v>152</v>
      </c>
      <c r="B60" s="8" t="s">
        <v>153</v>
      </c>
      <c r="C60" s="6" t="s">
        <v>8</v>
      </c>
      <c r="D60" s="7">
        <v>5</v>
      </c>
      <c r="E60" s="46">
        <v>29.9</v>
      </c>
      <c r="F60" s="49">
        <f t="shared" si="1"/>
        <v>31.395</v>
      </c>
      <c r="G60" s="42"/>
      <c r="H60" s="43"/>
      <c r="I60" s="14">
        <f t="shared" si="2"/>
        <v>156.97499999999999</v>
      </c>
      <c r="J60" s="14">
        <f>131.4*(1+I1)</f>
        <v>137.97</v>
      </c>
      <c r="K60" s="54">
        <f t="shared" si="4"/>
        <v>68.984999999999999</v>
      </c>
      <c r="L60" s="14">
        <f t="shared" si="3"/>
        <v>344.92500000000001</v>
      </c>
    </row>
    <row r="61" spans="1:12" ht="30.75" thickBot="1">
      <c r="A61" s="5" t="s">
        <v>154</v>
      </c>
      <c r="B61" s="8" t="s">
        <v>155</v>
      </c>
      <c r="C61" s="6" t="s">
        <v>8</v>
      </c>
      <c r="D61" s="7">
        <v>1</v>
      </c>
      <c r="E61" s="47"/>
      <c r="F61" s="50">
        <f t="shared" si="1"/>
        <v>0</v>
      </c>
      <c r="G61" s="42"/>
      <c r="H61" s="43"/>
      <c r="I61" s="14">
        <f t="shared" si="2"/>
        <v>0</v>
      </c>
      <c r="J61" s="14">
        <v>146.94</v>
      </c>
      <c r="K61" s="14">
        <f t="shared" si="4"/>
        <v>73.47</v>
      </c>
      <c r="L61" s="14">
        <f t="shared" si="3"/>
        <v>73.47</v>
      </c>
    </row>
    <row r="62" spans="1:12">
      <c r="I62" s="14">
        <f>SUM(I2:I61)</f>
        <v>4323.585</v>
      </c>
      <c r="L62" s="14">
        <f>SUM(L2:L61)</f>
        <v>8775.3477499999954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4"/>
  <sheetViews>
    <sheetView topLeftCell="A52" workbookViewId="0">
      <selection activeCell="F59" sqref="F59"/>
    </sheetView>
  </sheetViews>
  <sheetFormatPr baseColWidth="10" defaultRowHeight="15"/>
  <cols>
    <col min="2" max="2" width="23.88671875" customWidth="1"/>
    <col min="3" max="3" width="13.6640625" customWidth="1"/>
    <col min="4" max="4" width="11.109375" customWidth="1"/>
    <col min="5" max="5" width="0.109375" hidden="1" customWidth="1"/>
    <col min="6" max="6" width="8.77734375" customWidth="1"/>
    <col min="7" max="7" width="10" customWidth="1"/>
    <col min="8" max="8" width="10.21875" customWidth="1"/>
  </cols>
  <sheetData>
    <row r="1" spans="1:10" s="52" customFormat="1" ht="35.25" customHeight="1" thickBot="1">
      <c r="A1" s="60" t="s">
        <v>0</v>
      </c>
      <c r="B1" s="68" t="s">
        <v>1</v>
      </c>
      <c r="C1" s="68" t="s">
        <v>2</v>
      </c>
      <c r="D1" s="12" t="s">
        <v>3</v>
      </c>
      <c r="E1" s="83" t="s">
        <v>171</v>
      </c>
      <c r="F1" s="68" t="s">
        <v>180</v>
      </c>
      <c r="G1" s="12" t="s">
        <v>4</v>
      </c>
      <c r="H1" s="61" t="s">
        <v>5</v>
      </c>
      <c r="J1" s="52" t="s">
        <v>182</v>
      </c>
    </row>
    <row r="2" spans="1:10" ht="15.75">
      <c r="A2" s="84" t="s">
        <v>6</v>
      </c>
      <c r="B2" s="85" t="s">
        <v>7</v>
      </c>
      <c r="C2" s="85" t="s">
        <v>8</v>
      </c>
      <c r="D2" s="86">
        <v>2</v>
      </c>
      <c r="E2" s="87">
        <v>36.96</v>
      </c>
      <c r="F2" s="87">
        <f t="shared" ref="F2:F4" si="0">E2*0.5</f>
        <v>18.48</v>
      </c>
      <c r="G2" s="88"/>
      <c r="H2" s="65"/>
      <c r="J2" s="14">
        <f t="shared" ref="J2:J33" si="1">D2*F2</f>
        <v>36.96</v>
      </c>
    </row>
    <row r="3" spans="1:10" ht="15.75">
      <c r="A3" s="67" t="s">
        <v>11</v>
      </c>
      <c r="B3" s="63" t="s">
        <v>12</v>
      </c>
      <c r="C3" s="63" t="s">
        <v>8</v>
      </c>
      <c r="D3" s="89">
        <v>4</v>
      </c>
      <c r="E3" s="90">
        <v>110.21</v>
      </c>
      <c r="F3" s="91">
        <f t="shared" si="0"/>
        <v>55.104999999999997</v>
      </c>
      <c r="G3" s="92"/>
      <c r="H3" s="66"/>
      <c r="J3" s="14">
        <f t="shared" si="1"/>
        <v>220.42</v>
      </c>
    </row>
    <row r="4" spans="1:10" ht="15.75">
      <c r="A4" s="67" t="s">
        <v>13</v>
      </c>
      <c r="B4" s="63" t="s">
        <v>14</v>
      </c>
      <c r="C4" s="63" t="s">
        <v>8</v>
      </c>
      <c r="D4" s="89">
        <v>3</v>
      </c>
      <c r="E4" s="90">
        <v>138.76</v>
      </c>
      <c r="F4" s="91">
        <f t="shared" si="0"/>
        <v>69.38</v>
      </c>
      <c r="G4" s="92"/>
      <c r="H4" s="66"/>
      <c r="J4" s="14">
        <f t="shared" si="1"/>
        <v>208.14</v>
      </c>
    </row>
    <row r="5" spans="1:10" ht="15.75">
      <c r="A5" s="67" t="s">
        <v>15</v>
      </c>
      <c r="B5" s="63" t="s">
        <v>16</v>
      </c>
      <c r="C5" s="63" t="s">
        <v>17</v>
      </c>
      <c r="D5" s="89">
        <v>20</v>
      </c>
      <c r="E5" s="90">
        <v>0.62</v>
      </c>
      <c r="F5" s="91">
        <f>E5*0.5</f>
        <v>0.31</v>
      </c>
      <c r="G5" s="92"/>
      <c r="H5" s="66"/>
      <c r="J5" s="14">
        <f t="shared" si="1"/>
        <v>6.2</v>
      </c>
    </row>
    <row r="6" spans="1:10" ht="15.75">
      <c r="A6" s="67" t="s">
        <v>27</v>
      </c>
      <c r="B6" s="63" t="s">
        <v>28</v>
      </c>
      <c r="C6" s="63" t="s">
        <v>29</v>
      </c>
      <c r="D6" s="89">
        <v>1</v>
      </c>
      <c r="E6" s="90">
        <v>40.950000000000003</v>
      </c>
      <c r="F6" s="91">
        <f t="shared" ref="F6:F61" si="2">E6*0.5</f>
        <v>20.475000000000001</v>
      </c>
      <c r="G6" s="92"/>
      <c r="H6" s="66"/>
      <c r="J6" s="14">
        <f t="shared" si="1"/>
        <v>20.475000000000001</v>
      </c>
    </row>
    <row r="7" spans="1:10" ht="15.75">
      <c r="A7" s="67" t="s">
        <v>30</v>
      </c>
      <c r="B7" s="63" t="s">
        <v>28</v>
      </c>
      <c r="C7" s="63" t="s">
        <v>31</v>
      </c>
      <c r="D7" s="89">
        <v>2</v>
      </c>
      <c r="E7" s="90">
        <v>40.950000000000003</v>
      </c>
      <c r="F7" s="91">
        <f t="shared" si="2"/>
        <v>20.475000000000001</v>
      </c>
      <c r="G7" s="92"/>
      <c r="H7" s="66"/>
      <c r="J7" s="14">
        <f t="shared" si="1"/>
        <v>40.950000000000003</v>
      </c>
    </row>
    <row r="8" spans="1:10" ht="15.75">
      <c r="A8" s="67" t="s">
        <v>32</v>
      </c>
      <c r="B8" s="63" t="s">
        <v>28</v>
      </c>
      <c r="C8" s="63" t="s">
        <v>33</v>
      </c>
      <c r="D8" s="89">
        <v>1</v>
      </c>
      <c r="E8" s="90">
        <v>40.950000000000003</v>
      </c>
      <c r="F8" s="91">
        <f t="shared" si="2"/>
        <v>20.475000000000001</v>
      </c>
      <c r="G8" s="92"/>
      <c r="H8" s="66"/>
      <c r="J8" s="14">
        <f t="shared" si="1"/>
        <v>20.475000000000001</v>
      </c>
    </row>
    <row r="9" spans="1:10" ht="15.75">
      <c r="A9" s="67" t="s">
        <v>34</v>
      </c>
      <c r="B9" s="63" t="s">
        <v>28</v>
      </c>
      <c r="C9" s="63" t="s">
        <v>35</v>
      </c>
      <c r="D9" s="89">
        <v>2</v>
      </c>
      <c r="E9" s="90">
        <v>40.950000000000003</v>
      </c>
      <c r="F9" s="91">
        <f t="shared" si="2"/>
        <v>20.475000000000001</v>
      </c>
      <c r="G9" s="92"/>
      <c r="H9" s="66"/>
      <c r="J9" s="14">
        <f t="shared" si="1"/>
        <v>40.950000000000003</v>
      </c>
    </row>
    <row r="10" spans="1:10" ht="15.75">
      <c r="A10" s="67" t="s">
        <v>43</v>
      </c>
      <c r="B10" s="63" t="s">
        <v>44</v>
      </c>
      <c r="C10" s="63" t="s">
        <v>45</v>
      </c>
      <c r="D10" s="89">
        <v>7</v>
      </c>
      <c r="E10" s="90">
        <v>72.45</v>
      </c>
      <c r="F10" s="91">
        <f t="shared" si="2"/>
        <v>36.225000000000001</v>
      </c>
      <c r="G10" s="92"/>
      <c r="H10" s="66"/>
      <c r="J10" s="14">
        <f t="shared" si="1"/>
        <v>253.57500000000002</v>
      </c>
    </row>
    <row r="11" spans="1:10" ht="15.75">
      <c r="A11" s="67" t="s">
        <v>46</v>
      </c>
      <c r="B11" s="63" t="s">
        <v>47</v>
      </c>
      <c r="C11" s="63" t="s">
        <v>8</v>
      </c>
      <c r="D11" s="89">
        <v>5</v>
      </c>
      <c r="E11" s="90">
        <v>36.75</v>
      </c>
      <c r="F11" s="91">
        <f t="shared" si="2"/>
        <v>18.375</v>
      </c>
      <c r="G11" s="92"/>
      <c r="H11" s="66"/>
      <c r="J11" s="14">
        <f t="shared" si="1"/>
        <v>91.875</v>
      </c>
    </row>
    <row r="12" spans="1:10" ht="15.75">
      <c r="A12" s="67" t="s">
        <v>48</v>
      </c>
      <c r="B12" s="63" t="s">
        <v>49</v>
      </c>
      <c r="C12" s="63" t="s">
        <v>8</v>
      </c>
      <c r="D12" s="89">
        <v>1</v>
      </c>
      <c r="E12" s="90">
        <v>27.77</v>
      </c>
      <c r="F12" s="91">
        <f t="shared" si="2"/>
        <v>13.885</v>
      </c>
      <c r="G12" s="92"/>
      <c r="H12" s="66"/>
      <c r="J12" s="14">
        <f t="shared" si="1"/>
        <v>13.885</v>
      </c>
    </row>
    <row r="13" spans="1:10" ht="15.75">
      <c r="A13" s="67" t="s">
        <v>50</v>
      </c>
      <c r="B13" s="63" t="s">
        <v>49</v>
      </c>
      <c r="C13" s="63" t="s">
        <v>45</v>
      </c>
      <c r="D13" s="89">
        <v>1</v>
      </c>
      <c r="E13" s="90">
        <v>39.049999999999997</v>
      </c>
      <c r="F13" s="91">
        <f t="shared" si="2"/>
        <v>19.524999999999999</v>
      </c>
      <c r="G13" s="92"/>
      <c r="H13" s="66"/>
      <c r="J13" s="14">
        <f t="shared" si="1"/>
        <v>19.524999999999999</v>
      </c>
    </row>
    <row r="14" spans="1:10" ht="15.75">
      <c r="A14" s="67" t="s">
        <v>51</v>
      </c>
      <c r="B14" s="63" t="s">
        <v>52</v>
      </c>
      <c r="C14" s="63" t="s">
        <v>8</v>
      </c>
      <c r="D14" s="89">
        <v>4</v>
      </c>
      <c r="E14" s="90">
        <v>36.96</v>
      </c>
      <c r="F14" s="91">
        <f t="shared" si="2"/>
        <v>18.48</v>
      </c>
      <c r="G14" s="92"/>
      <c r="H14" s="66"/>
      <c r="J14" s="14">
        <f t="shared" si="1"/>
        <v>73.92</v>
      </c>
    </row>
    <row r="15" spans="1:10" ht="30">
      <c r="A15" s="67" t="s">
        <v>53</v>
      </c>
      <c r="B15" s="63" t="s">
        <v>54</v>
      </c>
      <c r="C15" s="63" t="s">
        <v>8</v>
      </c>
      <c r="D15" s="89">
        <v>4</v>
      </c>
      <c r="E15" s="90">
        <v>27.2</v>
      </c>
      <c r="F15" s="91">
        <f t="shared" si="2"/>
        <v>13.6</v>
      </c>
      <c r="G15" s="92"/>
      <c r="H15" s="66"/>
      <c r="J15" s="14">
        <f t="shared" si="1"/>
        <v>54.4</v>
      </c>
    </row>
    <row r="16" spans="1:10" ht="15.75">
      <c r="A16" s="67" t="s">
        <v>55</v>
      </c>
      <c r="B16" s="63" t="s">
        <v>56</v>
      </c>
      <c r="C16" s="63" t="s">
        <v>45</v>
      </c>
      <c r="D16" s="89">
        <v>2</v>
      </c>
      <c r="E16" s="90">
        <v>29.82</v>
      </c>
      <c r="F16" s="91">
        <f t="shared" si="2"/>
        <v>14.91</v>
      </c>
      <c r="G16" s="92"/>
      <c r="H16" s="66"/>
      <c r="J16" s="14">
        <f t="shared" si="1"/>
        <v>29.82</v>
      </c>
    </row>
    <row r="17" spans="1:10" ht="15.75">
      <c r="A17" s="67" t="s">
        <v>57</v>
      </c>
      <c r="B17" s="63" t="s">
        <v>52</v>
      </c>
      <c r="C17" s="63" t="s">
        <v>45</v>
      </c>
      <c r="D17" s="89">
        <v>2</v>
      </c>
      <c r="E17" s="90">
        <v>41.95</v>
      </c>
      <c r="F17" s="91">
        <f t="shared" si="2"/>
        <v>20.975000000000001</v>
      </c>
      <c r="G17" s="92"/>
      <c r="H17" s="66"/>
      <c r="J17" s="14">
        <f t="shared" si="1"/>
        <v>41.95</v>
      </c>
    </row>
    <row r="18" spans="1:10" ht="15.75">
      <c r="A18" s="67" t="s">
        <v>65</v>
      </c>
      <c r="B18" s="63" t="s">
        <v>66</v>
      </c>
      <c r="C18" s="63" t="s">
        <v>8</v>
      </c>
      <c r="D18" s="89">
        <v>2</v>
      </c>
      <c r="E18" s="90">
        <v>34.65</v>
      </c>
      <c r="F18" s="91">
        <f t="shared" si="2"/>
        <v>17.324999999999999</v>
      </c>
      <c r="G18" s="92"/>
      <c r="H18" s="66"/>
      <c r="J18" s="14">
        <f t="shared" si="1"/>
        <v>34.65</v>
      </c>
    </row>
    <row r="19" spans="1:10" ht="15.75">
      <c r="A19" s="67" t="s">
        <v>67</v>
      </c>
      <c r="B19" s="63" t="s">
        <v>66</v>
      </c>
      <c r="C19" s="63" t="s">
        <v>45</v>
      </c>
      <c r="D19" s="89">
        <v>2</v>
      </c>
      <c r="E19" s="90">
        <v>38.33</v>
      </c>
      <c r="F19" s="91">
        <f t="shared" si="2"/>
        <v>19.164999999999999</v>
      </c>
      <c r="G19" s="92"/>
      <c r="H19" s="66"/>
      <c r="J19" s="14">
        <f t="shared" si="1"/>
        <v>38.33</v>
      </c>
    </row>
    <row r="20" spans="1:10" ht="15.75">
      <c r="A20" s="67" t="s">
        <v>68</v>
      </c>
      <c r="B20" s="63" t="s">
        <v>69</v>
      </c>
      <c r="C20" s="63" t="s">
        <v>8</v>
      </c>
      <c r="D20" s="89">
        <v>1</v>
      </c>
      <c r="E20" s="90">
        <v>72.98</v>
      </c>
      <c r="F20" s="91">
        <f t="shared" si="2"/>
        <v>36.49</v>
      </c>
      <c r="G20" s="92"/>
      <c r="H20" s="66"/>
      <c r="J20" s="14">
        <f t="shared" si="1"/>
        <v>36.49</v>
      </c>
    </row>
    <row r="21" spans="1:10" ht="15.75">
      <c r="A21" s="67" t="s">
        <v>70</v>
      </c>
      <c r="B21" s="63" t="s">
        <v>71</v>
      </c>
      <c r="C21" s="63" t="s">
        <v>8</v>
      </c>
      <c r="D21" s="89">
        <v>1</v>
      </c>
      <c r="E21" s="90">
        <v>72.98</v>
      </c>
      <c r="F21" s="91">
        <f t="shared" si="2"/>
        <v>36.49</v>
      </c>
      <c r="G21" s="92"/>
      <c r="H21" s="66"/>
      <c r="J21" s="14">
        <f t="shared" si="1"/>
        <v>36.49</v>
      </c>
    </row>
    <row r="22" spans="1:10" ht="15.75">
      <c r="A22" s="67" t="s">
        <v>72</v>
      </c>
      <c r="B22" s="63" t="s">
        <v>71</v>
      </c>
      <c r="C22" s="63" t="s">
        <v>38</v>
      </c>
      <c r="D22" s="89">
        <v>1</v>
      </c>
      <c r="E22" s="90">
        <v>69.2</v>
      </c>
      <c r="F22" s="91">
        <f t="shared" si="2"/>
        <v>34.6</v>
      </c>
      <c r="G22" s="92"/>
      <c r="H22" s="66"/>
      <c r="J22" s="14">
        <f t="shared" si="1"/>
        <v>34.6</v>
      </c>
    </row>
    <row r="23" spans="1:10" ht="15" customHeight="1">
      <c r="A23" s="67" t="s">
        <v>73</v>
      </c>
      <c r="B23" s="63" t="s">
        <v>71</v>
      </c>
      <c r="C23" s="63" t="s">
        <v>42</v>
      </c>
      <c r="D23" s="89">
        <v>1</v>
      </c>
      <c r="E23" s="90">
        <v>69.2</v>
      </c>
      <c r="F23" s="91">
        <f t="shared" si="2"/>
        <v>34.6</v>
      </c>
      <c r="G23" s="92"/>
      <c r="H23" s="66"/>
      <c r="J23" s="14">
        <f t="shared" si="1"/>
        <v>34.6</v>
      </c>
    </row>
    <row r="24" spans="1:10" ht="15.75">
      <c r="A24" s="67" t="s">
        <v>74</v>
      </c>
      <c r="B24" s="63" t="s">
        <v>71</v>
      </c>
      <c r="C24" s="63" t="s">
        <v>40</v>
      </c>
      <c r="D24" s="89">
        <v>1</v>
      </c>
      <c r="E24" s="90">
        <v>69.2</v>
      </c>
      <c r="F24" s="91">
        <f t="shared" si="2"/>
        <v>34.6</v>
      </c>
      <c r="G24" s="92"/>
      <c r="H24" s="66"/>
      <c r="J24" s="14">
        <f t="shared" si="1"/>
        <v>34.6</v>
      </c>
    </row>
    <row r="25" spans="1:10" ht="15.75">
      <c r="A25" s="67" t="s">
        <v>75</v>
      </c>
      <c r="B25" s="63" t="s">
        <v>76</v>
      </c>
      <c r="C25" s="63" t="s">
        <v>8</v>
      </c>
      <c r="D25" s="89">
        <v>2</v>
      </c>
      <c r="E25" s="90">
        <v>114.45</v>
      </c>
      <c r="F25" s="91">
        <f t="shared" si="2"/>
        <v>57.225000000000001</v>
      </c>
      <c r="G25" s="92"/>
      <c r="H25" s="66"/>
      <c r="J25" s="14">
        <f t="shared" si="1"/>
        <v>114.45</v>
      </c>
    </row>
    <row r="26" spans="1:10" ht="15.75">
      <c r="A26" s="67" t="s">
        <v>77</v>
      </c>
      <c r="B26" s="63" t="s">
        <v>76</v>
      </c>
      <c r="C26" s="63" t="s">
        <v>38</v>
      </c>
      <c r="D26" s="89">
        <v>1</v>
      </c>
      <c r="E26" s="90">
        <v>113.93</v>
      </c>
      <c r="F26" s="91">
        <f t="shared" si="2"/>
        <v>56.965000000000003</v>
      </c>
      <c r="G26" s="92"/>
      <c r="H26" s="66"/>
      <c r="J26" s="14">
        <f t="shared" si="1"/>
        <v>56.965000000000003</v>
      </c>
    </row>
    <row r="27" spans="1:10" ht="15.75">
      <c r="A27" s="67" t="s">
        <v>78</v>
      </c>
      <c r="B27" s="63" t="s">
        <v>76</v>
      </c>
      <c r="C27" s="63" t="s">
        <v>42</v>
      </c>
      <c r="D27" s="89">
        <v>1</v>
      </c>
      <c r="E27" s="90">
        <v>113.93</v>
      </c>
      <c r="F27" s="91">
        <f t="shared" si="2"/>
        <v>56.965000000000003</v>
      </c>
      <c r="G27" s="92"/>
      <c r="H27" s="66"/>
      <c r="J27" s="14">
        <f t="shared" si="1"/>
        <v>56.965000000000003</v>
      </c>
    </row>
    <row r="28" spans="1:10" ht="15.75">
      <c r="A28" s="67" t="s">
        <v>79</v>
      </c>
      <c r="B28" s="63" t="s">
        <v>76</v>
      </c>
      <c r="C28" s="63" t="s">
        <v>40</v>
      </c>
      <c r="D28" s="89">
        <v>1</v>
      </c>
      <c r="E28" s="90">
        <v>113.93</v>
      </c>
      <c r="F28" s="91">
        <f t="shared" si="2"/>
        <v>56.965000000000003</v>
      </c>
      <c r="G28" s="92"/>
      <c r="H28" s="66"/>
      <c r="J28" s="14">
        <f t="shared" si="1"/>
        <v>56.965000000000003</v>
      </c>
    </row>
    <row r="29" spans="1:10" ht="15.75">
      <c r="A29" s="67" t="s">
        <v>80</v>
      </c>
      <c r="B29" s="63" t="s">
        <v>81</v>
      </c>
      <c r="C29" s="63" t="s">
        <v>8</v>
      </c>
      <c r="D29" s="89">
        <v>2</v>
      </c>
      <c r="E29" s="90">
        <v>124.95</v>
      </c>
      <c r="F29" s="91">
        <f t="shared" si="2"/>
        <v>62.475000000000001</v>
      </c>
      <c r="G29" s="92"/>
      <c r="H29" s="66"/>
      <c r="J29" s="14">
        <f t="shared" si="1"/>
        <v>124.95</v>
      </c>
    </row>
    <row r="30" spans="1:10" ht="15.75">
      <c r="A30" s="67" t="s">
        <v>82</v>
      </c>
      <c r="B30" s="63" t="s">
        <v>81</v>
      </c>
      <c r="C30" s="63" t="s">
        <v>83</v>
      </c>
      <c r="D30" s="89">
        <v>3</v>
      </c>
      <c r="E30" s="90">
        <v>240.45</v>
      </c>
      <c r="F30" s="91">
        <f t="shared" si="2"/>
        <v>120.22499999999999</v>
      </c>
      <c r="G30" s="92"/>
      <c r="H30" s="66"/>
      <c r="J30" s="14">
        <f t="shared" si="1"/>
        <v>360.67499999999995</v>
      </c>
    </row>
    <row r="31" spans="1:10" ht="15.75">
      <c r="A31" s="67" t="s">
        <v>84</v>
      </c>
      <c r="B31" s="63" t="s">
        <v>81</v>
      </c>
      <c r="C31" s="63" t="s">
        <v>42</v>
      </c>
      <c r="D31" s="89">
        <v>2</v>
      </c>
      <c r="E31" s="90">
        <v>240.45</v>
      </c>
      <c r="F31" s="91">
        <f t="shared" si="2"/>
        <v>120.22499999999999</v>
      </c>
      <c r="G31" s="92"/>
      <c r="H31" s="66"/>
      <c r="J31" s="14">
        <f t="shared" si="1"/>
        <v>240.45</v>
      </c>
    </row>
    <row r="32" spans="1:10" ht="15.75">
      <c r="A32" s="67" t="s">
        <v>85</v>
      </c>
      <c r="B32" s="63" t="s">
        <v>81</v>
      </c>
      <c r="C32" s="63" t="s">
        <v>40</v>
      </c>
      <c r="D32" s="89">
        <v>2</v>
      </c>
      <c r="E32" s="90">
        <v>240.45</v>
      </c>
      <c r="F32" s="91">
        <f t="shared" si="2"/>
        <v>120.22499999999999</v>
      </c>
      <c r="G32" s="92"/>
      <c r="H32" s="66"/>
      <c r="J32" s="14">
        <f t="shared" si="1"/>
        <v>240.45</v>
      </c>
    </row>
    <row r="33" spans="1:10" ht="30">
      <c r="A33" s="67" t="s">
        <v>172</v>
      </c>
      <c r="B33" s="63" t="s">
        <v>86</v>
      </c>
      <c r="C33" s="63" t="s">
        <v>8</v>
      </c>
      <c r="D33" s="89">
        <v>2</v>
      </c>
      <c r="E33" s="90">
        <v>181.37</v>
      </c>
      <c r="F33" s="91">
        <f t="shared" si="2"/>
        <v>90.685000000000002</v>
      </c>
      <c r="G33" s="92"/>
      <c r="H33" s="66"/>
      <c r="J33" s="14">
        <f t="shared" si="1"/>
        <v>181.37</v>
      </c>
    </row>
    <row r="34" spans="1:10" ht="30">
      <c r="A34" s="67" t="s">
        <v>92</v>
      </c>
      <c r="B34" s="63" t="s">
        <v>93</v>
      </c>
      <c r="C34" s="63" t="s">
        <v>8</v>
      </c>
      <c r="D34" s="89">
        <v>4</v>
      </c>
      <c r="E34" s="90">
        <v>70.349999999999994</v>
      </c>
      <c r="F34" s="91">
        <f t="shared" si="2"/>
        <v>35.174999999999997</v>
      </c>
      <c r="G34" s="92"/>
      <c r="H34" s="66"/>
      <c r="J34" s="14">
        <f t="shared" ref="J34:J63" si="3">D34*F34</f>
        <v>140.69999999999999</v>
      </c>
    </row>
    <row r="35" spans="1:10" ht="15.75">
      <c r="A35" s="67" t="s">
        <v>94</v>
      </c>
      <c r="B35" s="63" t="s">
        <v>95</v>
      </c>
      <c r="C35" s="63" t="s">
        <v>8</v>
      </c>
      <c r="D35" s="89">
        <v>1</v>
      </c>
      <c r="E35" s="90">
        <v>66.150000000000006</v>
      </c>
      <c r="F35" s="91">
        <f t="shared" si="2"/>
        <v>33.075000000000003</v>
      </c>
      <c r="G35" s="92"/>
      <c r="H35" s="66"/>
      <c r="J35" s="14">
        <f t="shared" si="3"/>
        <v>33.075000000000003</v>
      </c>
    </row>
    <row r="36" spans="1:10" ht="15.75">
      <c r="A36" s="67" t="s">
        <v>96</v>
      </c>
      <c r="B36" s="63" t="s">
        <v>95</v>
      </c>
      <c r="C36" s="63" t="s">
        <v>38</v>
      </c>
      <c r="D36" s="89">
        <v>1</v>
      </c>
      <c r="E36" s="90">
        <v>65</v>
      </c>
      <c r="F36" s="91">
        <f t="shared" si="2"/>
        <v>32.5</v>
      </c>
      <c r="G36" s="92"/>
      <c r="H36" s="66"/>
      <c r="J36" s="14">
        <f t="shared" si="3"/>
        <v>32.5</v>
      </c>
    </row>
    <row r="37" spans="1:10" ht="15.75">
      <c r="A37" s="67" t="s">
        <v>97</v>
      </c>
      <c r="B37" s="63" t="s">
        <v>95</v>
      </c>
      <c r="C37" s="63" t="s">
        <v>42</v>
      </c>
      <c r="D37" s="89">
        <v>1</v>
      </c>
      <c r="E37" s="90">
        <v>65</v>
      </c>
      <c r="F37" s="91">
        <f t="shared" si="2"/>
        <v>32.5</v>
      </c>
      <c r="G37" s="92"/>
      <c r="H37" s="66"/>
      <c r="J37" s="14">
        <f t="shared" si="3"/>
        <v>32.5</v>
      </c>
    </row>
    <row r="38" spans="1:10" ht="15.75">
      <c r="A38" s="67" t="s">
        <v>98</v>
      </c>
      <c r="B38" s="63" t="s">
        <v>95</v>
      </c>
      <c r="C38" s="63" t="s">
        <v>40</v>
      </c>
      <c r="D38" s="89">
        <v>1</v>
      </c>
      <c r="E38" s="90">
        <v>65</v>
      </c>
      <c r="F38" s="91">
        <f t="shared" si="2"/>
        <v>32.5</v>
      </c>
      <c r="G38" s="92"/>
      <c r="H38" s="66"/>
      <c r="J38" s="14">
        <f t="shared" si="3"/>
        <v>32.5</v>
      </c>
    </row>
    <row r="39" spans="1:10" ht="15.75">
      <c r="A39" s="67" t="s">
        <v>106</v>
      </c>
      <c r="B39" s="63" t="s">
        <v>107</v>
      </c>
      <c r="C39" s="63" t="s">
        <v>8</v>
      </c>
      <c r="D39" s="89">
        <v>2</v>
      </c>
      <c r="E39" s="90">
        <v>73.760000000000005</v>
      </c>
      <c r="F39" s="91">
        <f t="shared" si="2"/>
        <v>36.880000000000003</v>
      </c>
      <c r="G39" s="92"/>
      <c r="H39" s="66"/>
      <c r="J39" s="14">
        <f t="shared" si="3"/>
        <v>73.760000000000005</v>
      </c>
    </row>
    <row r="40" spans="1:10" ht="15.75">
      <c r="A40" s="67" t="s">
        <v>108</v>
      </c>
      <c r="B40" s="63" t="s">
        <v>107</v>
      </c>
      <c r="C40" s="63" t="s">
        <v>8</v>
      </c>
      <c r="D40" s="89">
        <v>25</v>
      </c>
      <c r="E40" s="90">
        <v>126.69</v>
      </c>
      <c r="F40" s="91">
        <f t="shared" si="2"/>
        <v>63.344999999999999</v>
      </c>
      <c r="G40" s="92"/>
      <c r="H40" s="66"/>
      <c r="J40" s="14">
        <f t="shared" si="3"/>
        <v>1583.625</v>
      </c>
    </row>
    <row r="41" spans="1:10" ht="15.75">
      <c r="A41" s="67" t="s">
        <v>109</v>
      </c>
      <c r="B41" s="63" t="s">
        <v>110</v>
      </c>
      <c r="C41" s="63" t="s">
        <v>8</v>
      </c>
      <c r="D41" s="89">
        <v>1</v>
      </c>
      <c r="E41" s="90">
        <v>143.18</v>
      </c>
      <c r="F41" s="91">
        <f t="shared" si="2"/>
        <v>71.59</v>
      </c>
      <c r="G41" s="92"/>
      <c r="H41" s="66"/>
      <c r="J41" s="14">
        <f t="shared" si="3"/>
        <v>71.59</v>
      </c>
    </row>
    <row r="42" spans="1:10" ht="15.75">
      <c r="A42" s="67" t="s">
        <v>111</v>
      </c>
      <c r="B42" s="63" t="s">
        <v>112</v>
      </c>
      <c r="C42" s="63" t="s">
        <v>8</v>
      </c>
      <c r="D42" s="89">
        <v>5</v>
      </c>
      <c r="E42" s="90">
        <v>135.51</v>
      </c>
      <c r="F42" s="91">
        <f t="shared" si="2"/>
        <v>67.754999999999995</v>
      </c>
      <c r="G42" s="92"/>
      <c r="H42" s="66"/>
      <c r="J42" s="14">
        <f t="shared" si="3"/>
        <v>338.77499999999998</v>
      </c>
    </row>
    <row r="43" spans="1:10" ht="15.75">
      <c r="A43" s="67" t="s">
        <v>119</v>
      </c>
      <c r="B43" s="63" t="s">
        <v>120</v>
      </c>
      <c r="C43" s="63" t="s">
        <v>8</v>
      </c>
      <c r="D43" s="89">
        <v>4</v>
      </c>
      <c r="E43" s="90">
        <v>22.05</v>
      </c>
      <c r="F43" s="91">
        <f t="shared" si="2"/>
        <v>11.025</v>
      </c>
      <c r="G43" s="92"/>
      <c r="H43" s="66"/>
      <c r="J43" s="14">
        <f t="shared" si="3"/>
        <v>44.1</v>
      </c>
    </row>
    <row r="44" spans="1:10" ht="15.75">
      <c r="A44" s="67" t="s">
        <v>125</v>
      </c>
      <c r="B44" s="63" t="s">
        <v>126</v>
      </c>
      <c r="C44" s="63" t="s">
        <v>8</v>
      </c>
      <c r="D44" s="89">
        <v>5</v>
      </c>
      <c r="E44" s="90">
        <v>132.77000000000001</v>
      </c>
      <c r="F44" s="91">
        <f t="shared" si="2"/>
        <v>66.385000000000005</v>
      </c>
      <c r="G44" s="92"/>
      <c r="H44" s="66"/>
      <c r="J44" s="14">
        <f t="shared" si="3"/>
        <v>331.92500000000001</v>
      </c>
    </row>
    <row r="45" spans="1:10" ht="15.75">
      <c r="A45" s="67" t="s">
        <v>127</v>
      </c>
      <c r="B45" s="63" t="s">
        <v>128</v>
      </c>
      <c r="C45" s="63" t="s">
        <v>8</v>
      </c>
      <c r="D45" s="89">
        <v>7</v>
      </c>
      <c r="E45" s="90">
        <v>58.55</v>
      </c>
      <c r="F45" s="91">
        <f t="shared" si="2"/>
        <v>29.274999999999999</v>
      </c>
      <c r="G45" s="92"/>
      <c r="H45" s="66"/>
      <c r="J45" s="14">
        <f t="shared" si="3"/>
        <v>204.92499999999998</v>
      </c>
    </row>
    <row r="46" spans="1:10" ht="15.75">
      <c r="A46" s="67" t="s">
        <v>129</v>
      </c>
      <c r="B46" s="63" t="s">
        <v>130</v>
      </c>
      <c r="C46" s="63" t="s">
        <v>8</v>
      </c>
      <c r="D46" s="89">
        <v>2</v>
      </c>
      <c r="E46" s="90">
        <v>82.44</v>
      </c>
      <c r="F46" s="91">
        <f t="shared" si="2"/>
        <v>41.22</v>
      </c>
      <c r="G46" s="92"/>
      <c r="H46" s="66"/>
      <c r="J46" s="14">
        <f t="shared" si="3"/>
        <v>82.44</v>
      </c>
    </row>
    <row r="47" spans="1:10" ht="15.75">
      <c r="A47" s="67" t="s">
        <v>131</v>
      </c>
      <c r="B47" s="63" t="s">
        <v>132</v>
      </c>
      <c r="C47" s="63" t="s">
        <v>8</v>
      </c>
      <c r="D47" s="89">
        <v>2</v>
      </c>
      <c r="E47" s="90">
        <v>93.45</v>
      </c>
      <c r="F47" s="91">
        <f t="shared" si="2"/>
        <v>46.725000000000001</v>
      </c>
      <c r="G47" s="92"/>
      <c r="H47" s="66"/>
      <c r="J47" s="14">
        <f t="shared" si="3"/>
        <v>93.45</v>
      </c>
    </row>
    <row r="48" spans="1:10" ht="15.75">
      <c r="A48" s="67" t="s">
        <v>133</v>
      </c>
      <c r="B48" s="63" t="s">
        <v>132</v>
      </c>
      <c r="C48" s="63" t="s">
        <v>38</v>
      </c>
      <c r="D48" s="89">
        <v>2</v>
      </c>
      <c r="E48" s="90">
        <v>113.4</v>
      </c>
      <c r="F48" s="91">
        <f t="shared" si="2"/>
        <v>56.7</v>
      </c>
      <c r="G48" s="92"/>
      <c r="H48" s="66"/>
      <c r="J48" s="14">
        <f t="shared" si="3"/>
        <v>113.4</v>
      </c>
    </row>
    <row r="49" spans="1:10" ht="15.75">
      <c r="A49" s="67" t="s">
        <v>134</v>
      </c>
      <c r="B49" s="63" t="s">
        <v>132</v>
      </c>
      <c r="C49" s="63" t="s">
        <v>42</v>
      </c>
      <c r="D49" s="89">
        <v>2</v>
      </c>
      <c r="E49" s="90">
        <v>113.4</v>
      </c>
      <c r="F49" s="91">
        <f t="shared" si="2"/>
        <v>56.7</v>
      </c>
      <c r="G49" s="92"/>
      <c r="H49" s="66"/>
      <c r="J49" s="14">
        <f t="shared" si="3"/>
        <v>113.4</v>
      </c>
    </row>
    <row r="50" spans="1:10" ht="15.75">
      <c r="A50" s="67" t="s">
        <v>135</v>
      </c>
      <c r="B50" s="63" t="s">
        <v>132</v>
      </c>
      <c r="C50" s="63" t="s">
        <v>40</v>
      </c>
      <c r="D50" s="89">
        <v>2</v>
      </c>
      <c r="E50" s="90">
        <v>113.4</v>
      </c>
      <c r="F50" s="91">
        <f t="shared" si="2"/>
        <v>56.7</v>
      </c>
      <c r="G50" s="92"/>
      <c r="H50" s="66"/>
      <c r="J50" s="14">
        <f t="shared" si="3"/>
        <v>113.4</v>
      </c>
    </row>
    <row r="51" spans="1:10" ht="15.75">
      <c r="A51" s="67" t="s">
        <v>136</v>
      </c>
      <c r="B51" s="63" t="s">
        <v>132</v>
      </c>
      <c r="C51" s="63" t="s">
        <v>64</v>
      </c>
      <c r="D51" s="89">
        <v>1</v>
      </c>
      <c r="E51" s="90">
        <v>161.69999999999999</v>
      </c>
      <c r="F51" s="91">
        <f t="shared" si="2"/>
        <v>80.849999999999994</v>
      </c>
      <c r="G51" s="92"/>
      <c r="H51" s="66"/>
      <c r="J51" s="14">
        <f t="shared" si="3"/>
        <v>80.849999999999994</v>
      </c>
    </row>
    <row r="52" spans="1:10" ht="15.75">
      <c r="A52" s="67" t="s">
        <v>137</v>
      </c>
      <c r="B52" s="63" t="s">
        <v>138</v>
      </c>
      <c r="C52" s="63" t="s">
        <v>8</v>
      </c>
      <c r="D52" s="89">
        <v>1</v>
      </c>
      <c r="E52" s="90">
        <v>212.6</v>
      </c>
      <c r="F52" s="91">
        <f t="shared" si="2"/>
        <v>106.3</v>
      </c>
      <c r="G52" s="92"/>
      <c r="H52" s="66"/>
      <c r="J52" s="14">
        <f t="shared" si="3"/>
        <v>106.3</v>
      </c>
    </row>
    <row r="53" spans="1:10" ht="15.75">
      <c r="A53" s="67" t="s">
        <v>139</v>
      </c>
      <c r="B53" s="63" t="s">
        <v>140</v>
      </c>
      <c r="C53" s="63" t="s">
        <v>8</v>
      </c>
      <c r="D53" s="89">
        <v>4</v>
      </c>
      <c r="E53" s="90">
        <v>171.93</v>
      </c>
      <c r="F53" s="91">
        <f t="shared" si="2"/>
        <v>85.965000000000003</v>
      </c>
      <c r="G53" s="92"/>
      <c r="H53" s="66"/>
      <c r="J53" s="14">
        <f t="shared" si="3"/>
        <v>343.86</v>
      </c>
    </row>
    <row r="54" spans="1:10" ht="15.75">
      <c r="A54" s="67" t="s">
        <v>141</v>
      </c>
      <c r="B54" s="63" t="s">
        <v>142</v>
      </c>
      <c r="C54" s="63" t="s">
        <v>8</v>
      </c>
      <c r="D54" s="89">
        <v>7</v>
      </c>
      <c r="E54" s="90">
        <v>143.18</v>
      </c>
      <c r="F54" s="91">
        <f t="shared" si="2"/>
        <v>71.59</v>
      </c>
      <c r="G54" s="92"/>
      <c r="H54" s="66"/>
      <c r="J54" s="14">
        <f t="shared" si="3"/>
        <v>501.13</v>
      </c>
    </row>
    <row r="55" spans="1:10" ht="15.75">
      <c r="A55" s="67" t="s">
        <v>143</v>
      </c>
      <c r="B55" s="63" t="s">
        <v>144</v>
      </c>
      <c r="C55" s="63" t="s">
        <v>8</v>
      </c>
      <c r="D55" s="89">
        <v>1</v>
      </c>
      <c r="E55" s="90">
        <v>72.540000000000006</v>
      </c>
      <c r="F55" s="91">
        <f t="shared" si="2"/>
        <v>36.270000000000003</v>
      </c>
      <c r="G55" s="92"/>
      <c r="H55" s="66"/>
      <c r="J55" s="14">
        <f t="shared" si="3"/>
        <v>36.270000000000003</v>
      </c>
    </row>
    <row r="56" spans="1:10" ht="15.75">
      <c r="A56" s="67" t="s">
        <v>145</v>
      </c>
      <c r="B56" s="63" t="s">
        <v>144</v>
      </c>
      <c r="C56" s="63" t="s">
        <v>38</v>
      </c>
      <c r="D56" s="89">
        <v>1</v>
      </c>
      <c r="E56" s="90">
        <v>75.69</v>
      </c>
      <c r="F56" s="91">
        <f t="shared" si="2"/>
        <v>37.844999999999999</v>
      </c>
      <c r="G56" s="92"/>
      <c r="H56" s="66"/>
      <c r="J56" s="14">
        <f t="shared" si="3"/>
        <v>37.844999999999999</v>
      </c>
    </row>
    <row r="57" spans="1:10" ht="15.75">
      <c r="A57" s="67" t="s">
        <v>146</v>
      </c>
      <c r="B57" s="63" t="s">
        <v>144</v>
      </c>
      <c r="C57" s="63" t="s">
        <v>42</v>
      </c>
      <c r="D57" s="89">
        <v>1</v>
      </c>
      <c r="E57" s="90">
        <v>75.69</v>
      </c>
      <c r="F57" s="91">
        <f t="shared" si="2"/>
        <v>37.844999999999999</v>
      </c>
      <c r="G57" s="92"/>
      <c r="H57" s="66"/>
      <c r="J57" s="14">
        <f t="shared" si="3"/>
        <v>37.844999999999999</v>
      </c>
    </row>
    <row r="58" spans="1:10" ht="15.75">
      <c r="A58" s="67" t="s">
        <v>147</v>
      </c>
      <c r="B58" s="63" t="s">
        <v>144</v>
      </c>
      <c r="C58" s="63" t="s">
        <v>40</v>
      </c>
      <c r="D58" s="89">
        <v>1</v>
      </c>
      <c r="E58" s="90">
        <v>75.69</v>
      </c>
      <c r="F58" s="91">
        <f t="shared" si="2"/>
        <v>37.844999999999999</v>
      </c>
      <c r="G58" s="92"/>
      <c r="H58" s="66"/>
      <c r="J58" s="14">
        <f t="shared" si="3"/>
        <v>37.844999999999999</v>
      </c>
    </row>
    <row r="59" spans="1:10" ht="15.75">
      <c r="A59" s="67" t="s">
        <v>150</v>
      </c>
      <c r="B59" s="63" t="s">
        <v>151</v>
      </c>
      <c r="C59" s="63" t="s">
        <v>8</v>
      </c>
      <c r="D59" s="89">
        <v>8</v>
      </c>
      <c r="E59" s="90">
        <v>188.31</v>
      </c>
      <c r="F59" s="91">
        <f t="shared" si="2"/>
        <v>94.155000000000001</v>
      </c>
      <c r="G59" s="92"/>
      <c r="H59" s="66"/>
      <c r="J59" s="14">
        <f t="shared" si="3"/>
        <v>753.24</v>
      </c>
    </row>
    <row r="60" spans="1:10" ht="30">
      <c r="A60" s="67" t="s">
        <v>152</v>
      </c>
      <c r="B60" s="63" t="s">
        <v>153</v>
      </c>
      <c r="C60" s="63" t="s">
        <v>8</v>
      </c>
      <c r="D60" s="89">
        <v>5</v>
      </c>
      <c r="E60" s="90">
        <v>137.97</v>
      </c>
      <c r="F60" s="91">
        <f t="shared" si="2"/>
        <v>68.984999999999999</v>
      </c>
      <c r="G60" s="92"/>
      <c r="H60" s="66"/>
      <c r="J60" s="14">
        <f t="shared" si="3"/>
        <v>344.92500000000001</v>
      </c>
    </row>
    <row r="61" spans="1:10" ht="15.75">
      <c r="A61" s="111" t="s">
        <v>154</v>
      </c>
      <c r="B61" s="112" t="s">
        <v>155</v>
      </c>
      <c r="C61" s="112" t="s">
        <v>8</v>
      </c>
      <c r="D61" s="113">
        <v>1</v>
      </c>
      <c r="E61" s="114">
        <v>146.94</v>
      </c>
      <c r="F61" s="115">
        <f t="shared" si="2"/>
        <v>73.47</v>
      </c>
      <c r="G61" s="116"/>
      <c r="H61" s="117"/>
      <c r="J61" s="14">
        <f t="shared" si="3"/>
        <v>73.47</v>
      </c>
    </row>
    <row r="62" spans="1:10" ht="15.75">
      <c r="A62" s="108" t="s">
        <v>194</v>
      </c>
      <c r="B62" s="109" t="s">
        <v>195</v>
      </c>
      <c r="C62" s="110" t="s">
        <v>8</v>
      </c>
      <c r="D62" s="70">
        <v>1</v>
      </c>
      <c r="E62" s="72"/>
      <c r="F62" s="73">
        <v>30.37</v>
      </c>
      <c r="G62" s="13"/>
      <c r="H62" s="13"/>
      <c r="J62" s="14">
        <f t="shared" si="3"/>
        <v>30.37</v>
      </c>
    </row>
    <row r="63" spans="1:10" ht="15.75">
      <c r="A63" s="108" t="s">
        <v>196</v>
      </c>
      <c r="B63" s="109" t="s">
        <v>195</v>
      </c>
      <c r="C63" s="110" t="s">
        <v>45</v>
      </c>
      <c r="D63" s="70">
        <v>1</v>
      </c>
      <c r="E63" s="72"/>
      <c r="F63" s="73">
        <v>30.37</v>
      </c>
      <c r="G63" s="13"/>
      <c r="H63" s="13"/>
      <c r="J63" s="14">
        <f t="shared" si="3"/>
        <v>30.37</v>
      </c>
    </row>
    <row r="64" spans="1:10">
      <c r="J64" s="14">
        <f>SUM(J2:J63)</f>
        <v>8706.9050000000007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77"/>
  <sheetViews>
    <sheetView tabSelected="1" topLeftCell="A72" workbookViewId="0">
      <selection activeCell="A105" sqref="A105:H105"/>
    </sheetView>
  </sheetViews>
  <sheetFormatPr baseColWidth="10" defaultRowHeight="15"/>
  <cols>
    <col min="4" max="4" width="11.33203125" customWidth="1"/>
    <col min="5" max="5" width="0.109375" hidden="1" customWidth="1"/>
    <col min="6" max="6" width="11.5546875" customWidth="1"/>
    <col min="7" max="7" width="0.109375" customWidth="1"/>
  </cols>
  <sheetData>
    <row r="1" spans="1:8" ht="38.25" customHeight="1">
      <c r="A1" s="119" t="s">
        <v>183</v>
      </c>
      <c r="B1" s="119"/>
      <c r="C1" s="119"/>
      <c r="D1" s="119"/>
      <c r="E1" s="119"/>
      <c r="F1" s="119"/>
    </row>
    <row r="2" spans="1:8" ht="41.25" customHeight="1">
      <c r="A2" s="55" t="s">
        <v>0</v>
      </c>
      <c r="B2" s="69" t="s">
        <v>1</v>
      </c>
      <c r="C2" s="69" t="s">
        <v>2</v>
      </c>
      <c r="D2" s="56" t="s">
        <v>185</v>
      </c>
      <c r="E2" s="57" t="s">
        <v>180</v>
      </c>
      <c r="F2" s="56" t="s">
        <v>181</v>
      </c>
      <c r="G2" s="93">
        <v>0.05</v>
      </c>
      <c r="H2" s="56" t="s">
        <v>184</v>
      </c>
    </row>
    <row r="3" spans="1:8" ht="30">
      <c r="A3" s="59" t="s">
        <v>6</v>
      </c>
      <c r="B3" s="58" t="s">
        <v>7</v>
      </c>
      <c r="C3" s="58" t="s">
        <v>8</v>
      </c>
      <c r="D3" s="70">
        <v>2</v>
      </c>
      <c r="E3" s="71">
        <f>35.2</f>
        <v>35.200000000000003</v>
      </c>
      <c r="F3" s="71">
        <f>E3*(1+$G$2)</f>
        <v>36.960000000000008</v>
      </c>
      <c r="G3" s="14"/>
      <c r="H3" s="62">
        <f>D3*F3</f>
        <v>73.920000000000016</v>
      </c>
    </row>
    <row r="4" spans="1:8" ht="30">
      <c r="A4" s="59" t="s">
        <v>9</v>
      </c>
      <c r="B4" s="58" t="s">
        <v>10</v>
      </c>
      <c r="C4" s="58" t="s">
        <v>8</v>
      </c>
      <c r="D4" s="70">
        <v>1</v>
      </c>
      <c r="E4" s="72">
        <f>5.79</f>
        <v>5.79</v>
      </c>
      <c r="F4" s="73">
        <f t="shared" ref="F4:F67" si="0">E4*(1+$G$2)</f>
        <v>6.0795000000000003</v>
      </c>
      <c r="G4" s="14"/>
      <c r="H4" s="62">
        <f t="shared" ref="H4:H67" si="1">D4*F4</f>
        <v>6.0795000000000003</v>
      </c>
    </row>
    <row r="5" spans="1:8" ht="30">
      <c r="A5" s="59" t="s">
        <v>15</v>
      </c>
      <c r="B5" s="58" t="s">
        <v>16</v>
      </c>
      <c r="C5" s="58" t="s">
        <v>17</v>
      </c>
      <c r="D5" s="70">
        <v>10</v>
      </c>
      <c r="E5" s="74">
        <f>0.59</f>
        <v>0.59</v>
      </c>
      <c r="F5" s="73">
        <f t="shared" si="0"/>
        <v>0.61949999999999994</v>
      </c>
      <c r="G5" s="14"/>
      <c r="H5" s="62">
        <f t="shared" si="1"/>
        <v>6.1949999999999994</v>
      </c>
    </row>
    <row r="6" spans="1:8" ht="45">
      <c r="A6" s="59" t="s">
        <v>18</v>
      </c>
      <c r="B6" s="58" t="s">
        <v>19</v>
      </c>
      <c r="C6" s="58" t="s">
        <v>20</v>
      </c>
      <c r="D6" s="70">
        <v>2</v>
      </c>
      <c r="E6" s="75">
        <v>29.51</v>
      </c>
      <c r="F6" s="73">
        <f t="shared" si="0"/>
        <v>30.985500000000002</v>
      </c>
      <c r="G6" s="14"/>
      <c r="H6" s="62">
        <f t="shared" si="1"/>
        <v>61.971000000000004</v>
      </c>
    </row>
    <row r="7" spans="1:8" ht="45">
      <c r="A7" s="59" t="s">
        <v>21</v>
      </c>
      <c r="B7" s="58" t="s">
        <v>19</v>
      </c>
      <c r="C7" s="58" t="s">
        <v>22</v>
      </c>
      <c r="D7" s="70">
        <v>2</v>
      </c>
      <c r="E7" s="75">
        <v>29.51</v>
      </c>
      <c r="F7" s="73">
        <f t="shared" si="0"/>
        <v>30.985500000000002</v>
      </c>
      <c r="G7" s="14"/>
      <c r="H7" s="62">
        <f t="shared" si="1"/>
        <v>61.971000000000004</v>
      </c>
    </row>
    <row r="8" spans="1:8" ht="45">
      <c r="A8" s="59" t="s">
        <v>23</v>
      </c>
      <c r="B8" s="58" t="s">
        <v>19</v>
      </c>
      <c r="C8" s="58" t="s">
        <v>24</v>
      </c>
      <c r="D8" s="70">
        <v>1</v>
      </c>
      <c r="E8" s="75">
        <v>29.51</v>
      </c>
      <c r="F8" s="73">
        <f t="shared" si="0"/>
        <v>30.985500000000002</v>
      </c>
      <c r="G8" s="14"/>
      <c r="H8" s="62">
        <f t="shared" si="1"/>
        <v>30.985500000000002</v>
      </c>
    </row>
    <row r="9" spans="1:8" ht="45">
      <c r="A9" s="59" t="s">
        <v>25</v>
      </c>
      <c r="B9" s="58" t="s">
        <v>19</v>
      </c>
      <c r="C9" s="58" t="s">
        <v>26</v>
      </c>
      <c r="D9" s="70">
        <v>1</v>
      </c>
      <c r="E9" s="75">
        <v>29.51</v>
      </c>
      <c r="F9" s="73">
        <f t="shared" si="0"/>
        <v>30.985500000000002</v>
      </c>
      <c r="G9" s="14"/>
      <c r="H9" s="62">
        <f t="shared" si="1"/>
        <v>30.985500000000002</v>
      </c>
    </row>
    <row r="10" spans="1:8" ht="30">
      <c r="A10" s="59" t="s">
        <v>27</v>
      </c>
      <c r="B10" s="58" t="s">
        <v>28</v>
      </c>
      <c r="C10" s="58" t="s">
        <v>29</v>
      </c>
      <c r="D10" s="70">
        <v>2</v>
      </c>
      <c r="E10" s="71">
        <f>39</f>
        <v>39</v>
      </c>
      <c r="F10" s="73">
        <f t="shared" si="0"/>
        <v>40.950000000000003</v>
      </c>
      <c r="G10" s="14"/>
      <c r="H10" s="62">
        <f t="shared" si="1"/>
        <v>81.900000000000006</v>
      </c>
    </row>
    <row r="11" spans="1:8" ht="30">
      <c r="A11" s="59" t="s">
        <v>30</v>
      </c>
      <c r="B11" s="58" t="s">
        <v>28</v>
      </c>
      <c r="C11" s="58" t="s">
        <v>31</v>
      </c>
      <c r="D11" s="70">
        <v>2</v>
      </c>
      <c r="E11" s="71">
        <f>39</f>
        <v>39</v>
      </c>
      <c r="F11" s="73">
        <f t="shared" si="0"/>
        <v>40.950000000000003</v>
      </c>
      <c r="G11" s="14"/>
      <c r="H11" s="62">
        <f t="shared" si="1"/>
        <v>81.900000000000006</v>
      </c>
    </row>
    <row r="12" spans="1:8" ht="30">
      <c r="A12" s="59" t="s">
        <v>32</v>
      </c>
      <c r="B12" s="58" t="s">
        <v>28</v>
      </c>
      <c r="C12" s="58" t="s">
        <v>33</v>
      </c>
      <c r="D12" s="70">
        <v>2</v>
      </c>
      <c r="E12" s="71">
        <f>39</f>
        <v>39</v>
      </c>
      <c r="F12" s="73">
        <f t="shared" si="0"/>
        <v>40.950000000000003</v>
      </c>
      <c r="G12" s="14"/>
      <c r="H12" s="62">
        <f t="shared" si="1"/>
        <v>81.900000000000006</v>
      </c>
    </row>
    <row r="13" spans="1:8" ht="30">
      <c r="A13" s="59" t="s">
        <v>34</v>
      </c>
      <c r="B13" s="58" t="s">
        <v>28</v>
      </c>
      <c r="C13" s="58" t="s">
        <v>35</v>
      </c>
      <c r="D13" s="70">
        <v>2</v>
      </c>
      <c r="E13" s="71">
        <f>39</f>
        <v>39</v>
      </c>
      <c r="F13" s="73">
        <f t="shared" si="0"/>
        <v>40.950000000000003</v>
      </c>
      <c r="G13" s="14"/>
      <c r="H13" s="62">
        <f t="shared" si="1"/>
        <v>81.900000000000006</v>
      </c>
    </row>
    <row r="14" spans="1:8" ht="30">
      <c r="A14" s="59" t="s">
        <v>36</v>
      </c>
      <c r="B14" s="58" t="s">
        <v>37</v>
      </c>
      <c r="C14" s="58" t="s">
        <v>38</v>
      </c>
      <c r="D14" s="70">
        <v>2</v>
      </c>
      <c r="E14" s="74">
        <v>29.51</v>
      </c>
      <c r="F14" s="73">
        <f t="shared" si="0"/>
        <v>30.985500000000002</v>
      </c>
      <c r="G14" s="14"/>
      <c r="H14" s="62">
        <f t="shared" si="1"/>
        <v>61.971000000000004</v>
      </c>
    </row>
    <row r="15" spans="1:8" ht="30">
      <c r="A15" s="59" t="s">
        <v>39</v>
      </c>
      <c r="B15" s="58" t="s">
        <v>37</v>
      </c>
      <c r="C15" s="58" t="s">
        <v>40</v>
      </c>
      <c r="D15" s="70">
        <v>2</v>
      </c>
      <c r="E15" s="74">
        <v>29.51</v>
      </c>
      <c r="F15" s="73">
        <f t="shared" si="0"/>
        <v>30.985500000000002</v>
      </c>
      <c r="G15" s="14"/>
      <c r="H15" s="62">
        <f t="shared" si="1"/>
        <v>61.971000000000004</v>
      </c>
    </row>
    <row r="16" spans="1:8" ht="30">
      <c r="A16" s="59" t="s">
        <v>41</v>
      </c>
      <c r="B16" s="58" t="s">
        <v>37</v>
      </c>
      <c r="C16" s="58" t="s">
        <v>42</v>
      </c>
      <c r="D16" s="70">
        <v>2</v>
      </c>
      <c r="E16" s="74">
        <v>29.51</v>
      </c>
      <c r="F16" s="73">
        <f t="shared" si="0"/>
        <v>30.985500000000002</v>
      </c>
      <c r="G16" s="14"/>
      <c r="H16" s="62">
        <f t="shared" si="1"/>
        <v>61.971000000000004</v>
      </c>
    </row>
    <row r="17" spans="1:8" ht="30">
      <c r="A17" s="59" t="s">
        <v>43</v>
      </c>
      <c r="B17" s="58" t="s">
        <v>44</v>
      </c>
      <c r="C17" s="58" t="s">
        <v>45</v>
      </c>
      <c r="D17" s="70">
        <v>5</v>
      </c>
      <c r="E17" s="72">
        <v>69</v>
      </c>
      <c r="F17" s="73">
        <f t="shared" si="0"/>
        <v>72.45</v>
      </c>
      <c r="G17" s="14"/>
      <c r="H17" s="62">
        <f t="shared" si="1"/>
        <v>362.25</v>
      </c>
    </row>
    <row r="18" spans="1:8" ht="30">
      <c r="A18" s="59" t="s">
        <v>46</v>
      </c>
      <c r="B18" s="58" t="s">
        <v>47</v>
      </c>
      <c r="C18" s="58" t="s">
        <v>8</v>
      </c>
      <c r="D18" s="70">
        <v>2</v>
      </c>
      <c r="E18" s="72">
        <v>35</v>
      </c>
      <c r="F18" s="73">
        <f t="shared" si="0"/>
        <v>36.75</v>
      </c>
      <c r="G18" s="14"/>
      <c r="H18" s="62">
        <f t="shared" si="1"/>
        <v>73.5</v>
      </c>
    </row>
    <row r="19" spans="1:8" ht="30">
      <c r="A19" s="59" t="s">
        <v>48</v>
      </c>
      <c r="B19" s="58" t="s">
        <v>49</v>
      </c>
      <c r="C19" s="58" t="s">
        <v>8</v>
      </c>
      <c r="D19" s="70">
        <v>2</v>
      </c>
      <c r="E19" s="71">
        <f>25.9</f>
        <v>25.9</v>
      </c>
      <c r="F19" s="73">
        <f t="shared" si="0"/>
        <v>27.195</v>
      </c>
      <c r="G19" s="14"/>
      <c r="H19" s="62">
        <f t="shared" si="1"/>
        <v>54.39</v>
      </c>
    </row>
    <row r="20" spans="1:8" ht="30">
      <c r="A20" s="59" t="s">
        <v>50</v>
      </c>
      <c r="B20" s="58" t="s">
        <v>49</v>
      </c>
      <c r="C20" s="58" t="s">
        <v>45</v>
      </c>
      <c r="D20" s="70">
        <v>2</v>
      </c>
      <c r="E20" s="72">
        <f>14.55</f>
        <v>14.55</v>
      </c>
      <c r="F20" s="73">
        <f t="shared" si="0"/>
        <v>15.277500000000002</v>
      </c>
      <c r="G20" s="14"/>
      <c r="H20" s="62">
        <f t="shared" si="1"/>
        <v>30.555000000000003</v>
      </c>
    </row>
    <row r="21" spans="1:8" ht="30">
      <c r="A21" s="59" t="s">
        <v>51</v>
      </c>
      <c r="B21" s="58" t="s">
        <v>52</v>
      </c>
      <c r="C21" s="58" t="s">
        <v>8</v>
      </c>
      <c r="D21" s="70">
        <v>4</v>
      </c>
      <c r="E21" s="71">
        <f>35.2</f>
        <v>35.200000000000003</v>
      </c>
      <c r="F21" s="73">
        <f t="shared" si="0"/>
        <v>36.960000000000008</v>
      </c>
      <c r="G21" s="14"/>
      <c r="H21" s="62">
        <f t="shared" si="1"/>
        <v>147.84000000000003</v>
      </c>
    </row>
    <row r="22" spans="1:8" ht="60">
      <c r="A22" s="59" t="s">
        <v>53</v>
      </c>
      <c r="B22" s="58" t="s">
        <v>54</v>
      </c>
      <c r="C22" s="58" t="s">
        <v>8</v>
      </c>
      <c r="D22" s="70">
        <v>4</v>
      </c>
      <c r="E22" s="71">
        <f>25.9</f>
        <v>25.9</v>
      </c>
      <c r="F22" s="73">
        <f t="shared" si="0"/>
        <v>27.195</v>
      </c>
      <c r="G22" s="14"/>
      <c r="H22" s="62">
        <f t="shared" si="1"/>
        <v>108.78</v>
      </c>
    </row>
    <row r="23" spans="1:8" ht="45">
      <c r="A23" s="59" t="s">
        <v>55</v>
      </c>
      <c r="B23" s="58" t="s">
        <v>56</v>
      </c>
      <c r="C23" s="58" t="s">
        <v>45</v>
      </c>
      <c r="D23" s="70">
        <v>2</v>
      </c>
      <c r="E23" s="71">
        <f>28.4</f>
        <v>28.4</v>
      </c>
      <c r="F23" s="73">
        <f t="shared" si="0"/>
        <v>29.82</v>
      </c>
      <c r="G23" s="14"/>
      <c r="H23" s="62">
        <f t="shared" si="1"/>
        <v>59.64</v>
      </c>
    </row>
    <row r="24" spans="1:8" ht="30">
      <c r="A24" s="59" t="s">
        <v>57</v>
      </c>
      <c r="B24" s="58" t="s">
        <v>52</v>
      </c>
      <c r="C24" s="58" t="s">
        <v>45</v>
      </c>
      <c r="D24" s="70">
        <v>2</v>
      </c>
      <c r="E24" s="71">
        <f>39.95</f>
        <v>39.950000000000003</v>
      </c>
      <c r="F24" s="73">
        <f t="shared" si="0"/>
        <v>41.947500000000005</v>
      </c>
      <c r="G24" s="14"/>
      <c r="H24" s="62">
        <f t="shared" si="1"/>
        <v>83.89500000000001</v>
      </c>
    </row>
    <row r="25" spans="1:8" ht="45">
      <c r="A25" s="59" t="s">
        <v>58</v>
      </c>
      <c r="B25" s="58" t="s">
        <v>59</v>
      </c>
      <c r="C25" s="58" t="s">
        <v>8</v>
      </c>
      <c r="D25" s="70">
        <v>2</v>
      </c>
      <c r="E25" s="76">
        <f>199.32</f>
        <v>199.32</v>
      </c>
      <c r="F25" s="73">
        <f t="shared" si="0"/>
        <v>209.286</v>
      </c>
      <c r="G25" s="14"/>
      <c r="H25" s="62">
        <f t="shared" si="1"/>
        <v>418.572</v>
      </c>
    </row>
    <row r="26" spans="1:8" ht="45">
      <c r="A26" s="59" t="s">
        <v>60</v>
      </c>
      <c r="B26" s="58" t="s">
        <v>59</v>
      </c>
      <c r="C26" s="58" t="s">
        <v>42</v>
      </c>
      <c r="D26" s="70">
        <v>1</v>
      </c>
      <c r="E26" s="76">
        <f>292.89</f>
        <v>292.89</v>
      </c>
      <c r="F26" s="73">
        <f t="shared" si="0"/>
        <v>307.53449999999998</v>
      </c>
      <c r="G26" s="14"/>
      <c r="H26" s="62">
        <f t="shared" si="1"/>
        <v>307.53449999999998</v>
      </c>
    </row>
    <row r="27" spans="1:8" ht="45">
      <c r="A27" s="59" t="s">
        <v>61</v>
      </c>
      <c r="B27" s="58" t="s">
        <v>59</v>
      </c>
      <c r="C27" s="58" t="s">
        <v>40</v>
      </c>
      <c r="D27" s="70">
        <v>1</v>
      </c>
      <c r="E27" s="76">
        <f>292.89</f>
        <v>292.89</v>
      </c>
      <c r="F27" s="73">
        <f t="shared" si="0"/>
        <v>307.53449999999998</v>
      </c>
      <c r="G27" s="14"/>
      <c r="H27" s="62">
        <f t="shared" si="1"/>
        <v>307.53449999999998</v>
      </c>
    </row>
    <row r="28" spans="1:8" ht="45">
      <c r="A28" s="59" t="s">
        <v>62</v>
      </c>
      <c r="B28" s="58" t="s">
        <v>59</v>
      </c>
      <c r="C28" s="58" t="s">
        <v>38</v>
      </c>
      <c r="D28" s="70">
        <v>1</v>
      </c>
      <c r="E28" s="76">
        <f>292.89</f>
        <v>292.89</v>
      </c>
      <c r="F28" s="73">
        <f t="shared" si="0"/>
        <v>307.53449999999998</v>
      </c>
      <c r="G28" s="14"/>
      <c r="H28" s="62">
        <f t="shared" si="1"/>
        <v>307.53449999999998</v>
      </c>
    </row>
    <row r="29" spans="1:8" ht="45">
      <c r="A29" s="59" t="s">
        <v>63</v>
      </c>
      <c r="B29" s="58" t="s">
        <v>59</v>
      </c>
      <c r="C29" s="58" t="s">
        <v>64</v>
      </c>
      <c r="D29" s="70">
        <v>1</v>
      </c>
      <c r="E29" s="76">
        <f>292.89</f>
        <v>292.89</v>
      </c>
      <c r="F29" s="73">
        <f t="shared" si="0"/>
        <v>307.53449999999998</v>
      </c>
      <c r="G29" s="14"/>
      <c r="H29" s="62">
        <f t="shared" si="1"/>
        <v>307.53449999999998</v>
      </c>
    </row>
    <row r="30" spans="1:8" ht="30">
      <c r="A30" s="59" t="s">
        <v>65</v>
      </c>
      <c r="B30" s="58" t="s">
        <v>66</v>
      </c>
      <c r="C30" s="58" t="s">
        <v>8</v>
      </c>
      <c r="D30" s="70">
        <v>3</v>
      </c>
      <c r="E30" s="72">
        <v>33</v>
      </c>
      <c r="F30" s="73">
        <f t="shared" si="0"/>
        <v>34.65</v>
      </c>
      <c r="G30" s="14"/>
      <c r="H30" s="62">
        <f t="shared" si="1"/>
        <v>103.94999999999999</v>
      </c>
    </row>
    <row r="31" spans="1:8" ht="30">
      <c r="A31" s="59" t="s">
        <v>67</v>
      </c>
      <c r="B31" s="58" t="s">
        <v>66</v>
      </c>
      <c r="C31" s="58" t="s">
        <v>45</v>
      </c>
      <c r="D31" s="70">
        <v>2</v>
      </c>
      <c r="E31" s="72">
        <v>36.5</v>
      </c>
      <c r="F31" s="73">
        <f t="shared" si="0"/>
        <v>38.325000000000003</v>
      </c>
      <c r="G31" s="14"/>
      <c r="H31" s="62">
        <f t="shared" si="1"/>
        <v>76.650000000000006</v>
      </c>
    </row>
    <row r="32" spans="1:8" ht="30">
      <c r="A32" s="59" t="s">
        <v>68</v>
      </c>
      <c r="B32" s="58" t="s">
        <v>69</v>
      </c>
      <c r="C32" s="58" t="s">
        <v>8</v>
      </c>
      <c r="D32" s="70">
        <v>1</v>
      </c>
      <c r="E32" s="71">
        <f>69.5</f>
        <v>69.5</v>
      </c>
      <c r="F32" s="73">
        <f t="shared" si="0"/>
        <v>72.975000000000009</v>
      </c>
      <c r="G32" s="14"/>
      <c r="H32" s="62">
        <f t="shared" si="1"/>
        <v>72.975000000000009</v>
      </c>
    </row>
    <row r="33" spans="1:8" ht="45">
      <c r="A33" s="59" t="s">
        <v>70</v>
      </c>
      <c r="B33" s="58" t="s">
        <v>71</v>
      </c>
      <c r="C33" s="58" t="s">
        <v>8</v>
      </c>
      <c r="D33" s="70">
        <v>1</v>
      </c>
      <c r="E33" s="71">
        <f>69.5</f>
        <v>69.5</v>
      </c>
      <c r="F33" s="73">
        <f t="shared" si="0"/>
        <v>72.975000000000009</v>
      </c>
      <c r="G33" s="14"/>
      <c r="H33" s="62">
        <f t="shared" si="1"/>
        <v>72.975000000000009</v>
      </c>
    </row>
    <row r="34" spans="1:8" ht="45">
      <c r="A34" s="59" t="s">
        <v>72</v>
      </c>
      <c r="B34" s="58" t="s">
        <v>71</v>
      </c>
      <c r="C34" s="58" t="s">
        <v>38</v>
      </c>
      <c r="D34" s="70">
        <v>1</v>
      </c>
      <c r="E34" s="71">
        <f>65.9</f>
        <v>65.900000000000006</v>
      </c>
      <c r="F34" s="73">
        <f t="shared" si="0"/>
        <v>69.195000000000007</v>
      </c>
      <c r="G34" s="14"/>
      <c r="H34" s="62">
        <f t="shared" si="1"/>
        <v>69.195000000000007</v>
      </c>
    </row>
    <row r="35" spans="1:8" ht="45">
      <c r="A35" s="59" t="s">
        <v>73</v>
      </c>
      <c r="B35" s="58" t="s">
        <v>71</v>
      </c>
      <c r="C35" s="58" t="s">
        <v>42</v>
      </c>
      <c r="D35" s="70">
        <v>1</v>
      </c>
      <c r="E35" s="71">
        <f>65.9</f>
        <v>65.900000000000006</v>
      </c>
      <c r="F35" s="73">
        <f t="shared" si="0"/>
        <v>69.195000000000007</v>
      </c>
      <c r="G35" s="14"/>
      <c r="H35" s="62">
        <f t="shared" si="1"/>
        <v>69.195000000000007</v>
      </c>
    </row>
    <row r="36" spans="1:8" ht="45">
      <c r="A36" s="59" t="s">
        <v>74</v>
      </c>
      <c r="B36" s="58" t="s">
        <v>71</v>
      </c>
      <c r="C36" s="58" t="s">
        <v>40</v>
      </c>
      <c r="D36" s="70">
        <v>1</v>
      </c>
      <c r="E36" s="71">
        <f>65.9</f>
        <v>65.900000000000006</v>
      </c>
      <c r="F36" s="73">
        <f t="shared" si="0"/>
        <v>69.195000000000007</v>
      </c>
      <c r="G36" s="14"/>
      <c r="H36" s="62">
        <f t="shared" si="1"/>
        <v>69.195000000000007</v>
      </c>
    </row>
    <row r="37" spans="1:8" ht="30">
      <c r="A37" s="59" t="s">
        <v>75</v>
      </c>
      <c r="B37" s="58" t="s">
        <v>76</v>
      </c>
      <c r="C37" s="58" t="s">
        <v>8</v>
      </c>
      <c r="D37" s="70">
        <v>1</v>
      </c>
      <c r="E37" s="71">
        <f>109</f>
        <v>109</v>
      </c>
      <c r="F37" s="73">
        <f t="shared" si="0"/>
        <v>114.45</v>
      </c>
      <c r="G37" s="14"/>
      <c r="H37" s="62">
        <f t="shared" si="1"/>
        <v>114.45</v>
      </c>
    </row>
    <row r="38" spans="1:8" ht="30">
      <c r="A38" s="59" t="s">
        <v>77</v>
      </c>
      <c r="B38" s="58" t="s">
        <v>76</v>
      </c>
      <c r="C38" s="58" t="s">
        <v>38</v>
      </c>
      <c r="D38" s="70">
        <v>1</v>
      </c>
      <c r="E38" s="71">
        <f>108.5</f>
        <v>108.5</v>
      </c>
      <c r="F38" s="73">
        <f t="shared" si="0"/>
        <v>113.92500000000001</v>
      </c>
      <c r="G38" s="14"/>
      <c r="H38" s="62">
        <f t="shared" si="1"/>
        <v>113.92500000000001</v>
      </c>
    </row>
    <row r="39" spans="1:8" ht="30">
      <c r="A39" s="59" t="s">
        <v>78</v>
      </c>
      <c r="B39" s="58" t="s">
        <v>76</v>
      </c>
      <c r="C39" s="58" t="s">
        <v>42</v>
      </c>
      <c r="D39" s="70">
        <v>1</v>
      </c>
      <c r="E39" s="71">
        <f>108.5</f>
        <v>108.5</v>
      </c>
      <c r="F39" s="73">
        <f t="shared" si="0"/>
        <v>113.92500000000001</v>
      </c>
      <c r="G39" s="14"/>
      <c r="H39" s="62">
        <f t="shared" si="1"/>
        <v>113.92500000000001</v>
      </c>
    </row>
    <row r="40" spans="1:8" ht="30">
      <c r="A40" s="59" t="s">
        <v>79</v>
      </c>
      <c r="B40" s="58" t="s">
        <v>76</v>
      </c>
      <c r="C40" s="58" t="s">
        <v>40</v>
      </c>
      <c r="D40" s="70">
        <v>1</v>
      </c>
      <c r="E40" s="71">
        <f>108.5</f>
        <v>108.5</v>
      </c>
      <c r="F40" s="73">
        <f t="shared" si="0"/>
        <v>113.92500000000001</v>
      </c>
      <c r="G40" s="14"/>
      <c r="H40" s="62">
        <f t="shared" si="1"/>
        <v>113.92500000000001</v>
      </c>
    </row>
    <row r="41" spans="1:8" ht="45">
      <c r="A41" s="59" t="s">
        <v>80</v>
      </c>
      <c r="B41" s="58" t="s">
        <v>81</v>
      </c>
      <c r="C41" s="58" t="s">
        <v>8</v>
      </c>
      <c r="D41" s="70">
        <v>1</v>
      </c>
      <c r="E41" s="72">
        <v>119</v>
      </c>
      <c r="F41" s="73">
        <f t="shared" si="0"/>
        <v>124.95</v>
      </c>
      <c r="G41" s="14"/>
      <c r="H41" s="62">
        <f t="shared" si="1"/>
        <v>124.95</v>
      </c>
    </row>
    <row r="42" spans="1:8" ht="45">
      <c r="A42" s="59" t="s">
        <v>82</v>
      </c>
      <c r="B42" s="58" t="s">
        <v>81</v>
      </c>
      <c r="C42" s="58" t="s">
        <v>83</v>
      </c>
      <c r="D42" s="70">
        <v>1</v>
      </c>
      <c r="E42" s="72">
        <v>229</v>
      </c>
      <c r="F42" s="73">
        <f t="shared" si="0"/>
        <v>240.45000000000002</v>
      </c>
      <c r="G42" s="14"/>
      <c r="H42" s="62">
        <f t="shared" si="1"/>
        <v>240.45000000000002</v>
      </c>
    </row>
    <row r="43" spans="1:8" ht="45">
      <c r="A43" s="59" t="s">
        <v>84</v>
      </c>
      <c r="B43" s="58" t="s">
        <v>81</v>
      </c>
      <c r="C43" s="58" t="s">
        <v>42</v>
      </c>
      <c r="D43" s="70">
        <v>1</v>
      </c>
      <c r="E43" s="72">
        <v>229</v>
      </c>
      <c r="F43" s="73">
        <f t="shared" si="0"/>
        <v>240.45000000000002</v>
      </c>
      <c r="G43" s="14"/>
      <c r="H43" s="62">
        <f t="shared" si="1"/>
        <v>240.45000000000002</v>
      </c>
    </row>
    <row r="44" spans="1:8" ht="45">
      <c r="A44" s="59" t="s">
        <v>85</v>
      </c>
      <c r="B44" s="58" t="s">
        <v>81</v>
      </c>
      <c r="C44" s="58" t="s">
        <v>40</v>
      </c>
      <c r="D44" s="70">
        <v>1</v>
      </c>
      <c r="E44" s="72">
        <v>229</v>
      </c>
      <c r="F44" s="73">
        <f t="shared" si="0"/>
        <v>240.45000000000002</v>
      </c>
      <c r="G44" s="14"/>
      <c r="H44" s="62">
        <f t="shared" si="1"/>
        <v>240.45000000000002</v>
      </c>
    </row>
    <row r="45" spans="1:8" ht="45">
      <c r="A45" s="59" t="s">
        <v>172</v>
      </c>
      <c r="B45" s="58" t="s">
        <v>86</v>
      </c>
      <c r="C45" s="58" t="s">
        <v>8</v>
      </c>
      <c r="D45" s="70">
        <v>8</v>
      </c>
      <c r="E45" s="77"/>
      <c r="F45" s="73">
        <f>172.73*(1+G2)</f>
        <v>181.3665</v>
      </c>
      <c r="G45" s="14"/>
      <c r="H45" s="62">
        <f t="shared" si="1"/>
        <v>1450.932</v>
      </c>
    </row>
    <row r="46" spans="1:8" ht="30">
      <c r="A46" s="59" t="s">
        <v>87</v>
      </c>
      <c r="B46" s="58" t="s">
        <v>88</v>
      </c>
      <c r="C46" s="58" t="s">
        <v>8</v>
      </c>
      <c r="D46" s="70">
        <v>1</v>
      </c>
      <c r="E46" s="72">
        <v>189.42</v>
      </c>
      <c r="F46" s="73">
        <f t="shared" si="0"/>
        <v>198.89099999999999</v>
      </c>
      <c r="G46" s="14"/>
      <c r="H46" s="62">
        <f t="shared" si="1"/>
        <v>198.89099999999999</v>
      </c>
    </row>
    <row r="47" spans="1:8" ht="30">
      <c r="A47" s="59" t="s">
        <v>89</v>
      </c>
      <c r="B47" s="58" t="s">
        <v>88</v>
      </c>
      <c r="C47" s="58" t="s">
        <v>38</v>
      </c>
      <c r="D47" s="70">
        <v>1</v>
      </c>
      <c r="E47" s="78">
        <v>299.8</v>
      </c>
      <c r="F47" s="73">
        <f t="shared" si="0"/>
        <v>314.79000000000002</v>
      </c>
      <c r="G47" s="14"/>
      <c r="H47" s="62">
        <f t="shared" si="1"/>
        <v>314.79000000000002</v>
      </c>
    </row>
    <row r="48" spans="1:8" ht="30">
      <c r="A48" s="59" t="s">
        <v>90</v>
      </c>
      <c r="B48" s="58" t="s">
        <v>88</v>
      </c>
      <c r="C48" s="58" t="s">
        <v>42</v>
      </c>
      <c r="D48" s="70">
        <v>1</v>
      </c>
      <c r="E48" s="78">
        <v>299.8</v>
      </c>
      <c r="F48" s="73">
        <f t="shared" si="0"/>
        <v>314.79000000000002</v>
      </c>
      <c r="G48" s="14"/>
      <c r="H48" s="62">
        <f t="shared" si="1"/>
        <v>314.79000000000002</v>
      </c>
    </row>
    <row r="49" spans="1:8" ht="30">
      <c r="A49" s="59" t="s">
        <v>91</v>
      </c>
      <c r="B49" s="58" t="s">
        <v>88</v>
      </c>
      <c r="C49" s="58" t="s">
        <v>40</v>
      </c>
      <c r="D49" s="70">
        <v>1</v>
      </c>
      <c r="E49" s="78">
        <v>299.8</v>
      </c>
      <c r="F49" s="73">
        <f t="shared" si="0"/>
        <v>314.79000000000002</v>
      </c>
      <c r="G49" s="14"/>
      <c r="H49" s="62">
        <f t="shared" si="1"/>
        <v>314.79000000000002</v>
      </c>
    </row>
    <row r="50" spans="1:8" ht="45">
      <c r="A50" s="59" t="s">
        <v>92</v>
      </c>
      <c r="B50" s="58" t="s">
        <v>93</v>
      </c>
      <c r="C50" s="58" t="s">
        <v>8</v>
      </c>
      <c r="D50" s="70">
        <v>1</v>
      </c>
      <c r="E50" s="72">
        <v>67</v>
      </c>
      <c r="F50" s="73">
        <f t="shared" si="0"/>
        <v>70.350000000000009</v>
      </c>
      <c r="G50" s="14"/>
      <c r="H50" s="62">
        <f t="shared" si="1"/>
        <v>70.350000000000009</v>
      </c>
    </row>
    <row r="51" spans="1:8" ht="45">
      <c r="A51" s="59" t="s">
        <v>94</v>
      </c>
      <c r="B51" s="58" t="s">
        <v>95</v>
      </c>
      <c r="C51" s="58" t="s">
        <v>8</v>
      </c>
      <c r="D51" s="70">
        <v>1</v>
      </c>
      <c r="E51" s="72">
        <v>63</v>
      </c>
      <c r="F51" s="73">
        <f t="shared" si="0"/>
        <v>66.150000000000006</v>
      </c>
      <c r="G51" s="14"/>
      <c r="H51" s="62">
        <f t="shared" si="1"/>
        <v>66.150000000000006</v>
      </c>
    </row>
    <row r="52" spans="1:8" ht="45">
      <c r="A52" s="59" t="s">
        <v>96</v>
      </c>
      <c r="B52" s="58" t="s">
        <v>95</v>
      </c>
      <c r="C52" s="58" t="s">
        <v>38</v>
      </c>
      <c r="D52" s="70">
        <v>1</v>
      </c>
      <c r="E52" s="72">
        <v>61.9</v>
      </c>
      <c r="F52" s="73">
        <f t="shared" si="0"/>
        <v>64.995000000000005</v>
      </c>
      <c r="G52" s="14"/>
      <c r="H52" s="62">
        <f t="shared" si="1"/>
        <v>64.995000000000005</v>
      </c>
    </row>
    <row r="53" spans="1:8" ht="45">
      <c r="A53" s="59" t="s">
        <v>97</v>
      </c>
      <c r="B53" s="58" t="s">
        <v>95</v>
      </c>
      <c r="C53" s="58" t="s">
        <v>42</v>
      </c>
      <c r="D53" s="70">
        <v>1</v>
      </c>
      <c r="E53" s="72">
        <v>61.9</v>
      </c>
      <c r="F53" s="73">
        <f t="shared" si="0"/>
        <v>64.995000000000005</v>
      </c>
      <c r="G53" s="14"/>
      <c r="H53" s="62">
        <f t="shared" si="1"/>
        <v>64.995000000000005</v>
      </c>
    </row>
    <row r="54" spans="1:8" ht="45">
      <c r="A54" s="59" t="s">
        <v>98</v>
      </c>
      <c r="B54" s="58" t="s">
        <v>95</v>
      </c>
      <c r="C54" s="58" t="s">
        <v>40</v>
      </c>
      <c r="D54" s="70">
        <v>1</v>
      </c>
      <c r="E54" s="72">
        <v>61.9</v>
      </c>
      <c r="F54" s="73">
        <f t="shared" si="0"/>
        <v>64.995000000000005</v>
      </c>
      <c r="G54" s="14"/>
      <c r="H54" s="62">
        <f t="shared" si="1"/>
        <v>64.995000000000005</v>
      </c>
    </row>
    <row r="55" spans="1:8" ht="30">
      <c r="A55" s="59" t="s">
        <v>99</v>
      </c>
      <c r="B55" s="58" t="s">
        <v>100</v>
      </c>
      <c r="C55" s="58" t="s">
        <v>8</v>
      </c>
      <c r="D55" s="70">
        <v>2</v>
      </c>
      <c r="E55" s="72">
        <v>218.21</v>
      </c>
      <c r="F55" s="73">
        <f t="shared" si="0"/>
        <v>229.12050000000002</v>
      </c>
      <c r="G55" s="14"/>
      <c r="H55" s="62">
        <f t="shared" si="1"/>
        <v>458.24100000000004</v>
      </c>
    </row>
    <row r="56" spans="1:8" ht="45">
      <c r="A56" s="59" t="s">
        <v>101</v>
      </c>
      <c r="B56" s="58" t="s">
        <v>102</v>
      </c>
      <c r="C56" s="58" t="s">
        <v>8</v>
      </c>
      <c r="D56" s="70">
        <v>12</v>
      </c>
      <c r="E56" s="72">
        <v>66.77</v>
      </c>
      <c r="F56" s="73">
        <f t="shared" si="0"/>
        <v>70.108499999999992</v>
      </c>
      <c r="G56" s="14"/>
      <c r="H56" s="62">
        <f t="shared" si="1"/>
        <v>841.30199999999991</v>
      </c>
    </row>
    <row r="57" spans="1:8" ht="45">
      <c r="A57" s="59" t="s">
        <v>103</v>
      </c>
      <c r="B57" s="58" t="s">
        <v>102</v>
      </c>
      <c r="C57" s="58" t="s">
        <v>38</v>
      </c>
      <c r="D57" s="70">
        <v>9</v>
      </c>
      <c r="E57" s="72">
        <v>93.79</v>
      </c>
      <c r="F57" s="73">
        <f t="shared" si="0"/>
        <v>98.479500000000016</v>
      </c>
      <c r="G57" s="14"/>
      <c r="H57" s="62">
        <f t="shared" si="1"/>
        <v>886.31550000000016</v>
      </c>
    </row>
    <row r="58" spans="1:8" ht="45">
      <c r="A58" s="59" t="s">
        <v>104</v>
      </c>
      <c r="B58" s="58" t="s">
        <v>102</v>
      </c>
      <c r="C58" s="58" t="s">
        <v>42</v>
      </c>
      <c r="D58" s="70">
        <v>9</v>
      </c>
      <c r="E58" s="72">
        <v>93.79</v>
      </c>
      <c r="F58" s="73">
        <f t="shared" si="0"/>
        <v>98.479500000000016</v>
      </c>
      <c r="G58" s="14"/>
      <c r="H58" s="62">
        <f t="shared" si="1"/>
        <v>886.31550000000016</v>
      </c>
    </row>
    <row r="59" spans="1:8" ht="45">
      <c r="A59" s="59" t="s">
        <v>105</v>
      </c>
      <c r="B59" s="58" t="s">
        <v>102</v>
      </c>
      <c r="C59" s="58" t="s">
        <v>40</v>
      </c>
      <c r="D59" s="70">
        <v>7</v>
      </c>
      <c r="E59" s="72">
        <v>93.79</v>
      </c>
      <c r="F59" s="73">
        <f t="shared" si="0"/>
        <v>98.479500000000016</v>
      </c>
      <c r="G59" s="14"/>
      <c r="H59" s="62">
        <f t="shared" si="1"/>
        <v>689.3565000000001</v>
      </c>
    </row>
    <row r="60" spans="1:8" ht="30">
      <c r="A60" s="59" t="s">
        <v>111</v>
      </c>
      <c r="B60" s="58" t="s">
        <v>112</v>
      </c>
      <c r="C60" s="58" t="s">
        <v>8</v>
      </c>
      <c r="D60" s="70">
        <v>11</v>
      </c>
      <c r="E60" s="72">
        <v>129.06</v>
      </c>
      <c r="F60" s="73">
        <f t="shared" si="0"/>
        <v>135.51300000000001</v>
      </c>
      <c r="G60" s="14"/>
      <c r="H60" s="62">
        <f t="shared" si="1"/>
        <v>1490.643</v>
      </c>
    </row>
    <row r="61" spans="1:8" ht="45">
      <c r="A61" s="59" t="s">
        <v>173</v>
      </c>
      <c r="B61" s="58" t="s">
        <v>113</v>
      </c>
      <c r="C61" s="58" t="s">
        <v>8</v>
      </c>
      <c r="D61" s="70">
        <v>3</v>
      </c>
      <c r="E61" s="72"/>
      <c r="F61" s="73">
        <f>86.78*(1+G2)</f>
        <v>91.119</v>
      </c>
      <c r="G61" s="14"/>
      <c r="H61" s="62">
        <f t="shared" si="1"/>
        <v>273.35699999999997</v>
      </c>
    </row>
    <row r="62" spans="1:8" ht="45">
      <c r="A62" s="59" t="s">
        <v>114</v>
      </c>
      <c r="B62" s="58" t="s">
        <v>113</v>
      </c>
      <c r="C62" s="58" t="s">
        <v>38</v>
      </c>
      <c r="D62" s="70">
        <v>2</v>
      </c>
      <c r="E62" s="10">
        <v>130.19</v>
      </c>
      <c r="F62" s="73">
        <f t="shared" si="0"/>
        <v>136.6995</v>
      </c>
      <c r="G62" s="14"/>
      <c r="H62" s="62">
        <f t="shared" si="1"/>
        <v>273.399</v>
      </c>
    </row>
    <row r="63" spans="1:8" ht="45">
      <c r="A63" s="59" t="s">
        <v>115</v>
      </c>
      <c r="B63" s="58" t="s">
        <v>113</v>
      </c>
      <c r="C63" s="58" t="s">
        <v>40</v>
      </c>
      <c r="D63" s="70">
        <v>2</v>
      </c>
      <c r="E63" s="10">
        <v>130.19</v>
      </c>
      <c r="F63" s="73">
        <f t="shared" si="0"/>
        <v>136.6995</v>
      </c>
      <c r="G63" s="14"/>
      <c r="H63" s="62">
        <f t="shared" si="1"/>
        <v>273.399</v>
      </c>
    </row>
    <row r="64" spans="1:8" ht="45">
      <c r="A64" s="59" t="s">
        <v>116</v>
      </c>
      <c r="B64" s="58" t="s">
        <v>113</v>
      </c>
      <c r="C64" s="58" t="s">
        <v>42</v>
      </c>
      <c r="D64" s="70">
        <v>2</v>
      </c>
      <c r="E64" s="10">
        <v>130.19</v>
      </c>
      <c r="F64" s="73">
        <f t="shared" si="0"/>
        <v>136.6995</v>
      </c>
      <c r="G64" s="14"/>
      <c r="H64" s="62">
        <f t="shared" si="1"/>
        <v>273.399</v>
      </c>
    </row>
    <row r="65" spans="1:8" ht="30">
      <c r="A65" s="59" t="s">
        <v>117</v>
      </c>
      <c r="B65" s="58" t="s">
        <v>118</v>
      </c>
      <c r="C65" s="58" t="s">
        <v>64</v>
      </c>
      <c r="D65" s="70">
        <v>1</v>
      </c>
      <c r="E65" s="10">
        <v>193.26</v>
      </c>
      <c r="F65" s="73">
        <f t="shared" si="0"/>
        <v>202.923</v>
      </c>
      <c r="G65" s="14"/>
      <c r="H65" s="62">
        <f t="shared" si="1"/>
        <v>202.923</v>
      </c>
    </row>
    <row r="66" spans="1:8" ht="30">
      <c r="A66" s="59" t="s">
        <v>119</v>
      </c>
      <c r="B66" s="58" t="s">
        <v>120</v>
      </c>
      <c r="C66" s="58" t="s">
        <v>8</v>
      </c>
      <c r="D66" s="70">
        <v>4</v>
      </c>
      <c r="E66" s="72">
        <v>21</v>
      </c>
      <c r="F66" s="73">
        <f t="shared" si="0"/>
        <v>22.05</v>
      </c>
      <c r="G66" s="14"/>
      <c r="H66" s="62">
        <f t="shared" si="1"/>
        <v>88.2</v>
      </c>
    </row>
    <row r="67" spans="1:8" ht="30">
      <c r="A67" s="59" t="s">
        <v>121</v>
      </c>
      <c r="B67" s="58" t="s">
        <v>122</v>
      </c>
      <c r="C67" s="58" t="s">
        <v>8</v>
      </c>
      <c r="D67" s="70">
        <v>1</v>
      </c>
      <c r="E67" s="72">
        <v>59.29</v>
      </c>
      <c r="F67" s="73">
        <f t="shared" si="0"/>
        <v>62.2545</v>
      </c>
      <c r="G67" s="14"/>
      <c r="H67" s="62">
        <f t="shared" si="1"/>
        <v>62.2545</v>
      </c>
    </row>
    <row r="68" spans="1:8" ht="30">
      <c r="A68" s="59" t="s">
        <v>123</v>
      </c>
      <c r="B68" s="58" t="s">
        <v>124</v>
      </c>
      <c r="C68" s="58" t="s">
        <v>8</v>
      </c>
      <c r="D68" s="70">
        <v>2</v>
      </c>
      <c r="E68" s="72">
        <v>41.08</v>
      </c>
      <c r="F68" s="73">
        <f t="shared" ref="F68:F90" si="2">E68*(1+$G$2)</f>
        <v>43.134</v>
      </c>
      <c r="G68" s="14"/>
      <c r="H68" s="62">
        <f t="shared" ref="H68:H102" si="3">D68*F68</f>
        <v>86.268000000000001</v>
      </c>
    </row>
    <row r="69" spans="1:8" ht="30">
      <c r="A69" s="59" t="s">
        <v>131</v>
      </c>
      <c r="B69" s="58" t="s">
        <v>132</v>
      </c>
      <c r="C69" s="58" t="s">
        <v>8</v>
      </c>
      <c r="D69" s="70">
        <v>4</v>
      </c>
      <c r="E69" s="72">
        <v>89</v>
      </c>
      <c r="F69" s="73">
        <f t="shared" si="2"/>
        <v>93.45</v>
      </c>
      <c r="G69" s="14"/>
      <c r="H69" s="62">
        <f t="shared" si="3"/>
        <v>373.8</v>
      </c>
    </row>
    <row r="70" spans="1:8" ht="30">
      <c r="A70" s="59" t="s">
        <v>133</v>
      </c>
      <c r="B70" s="58" t="s">
        <v>132</v>
      </c>
      <c r="C70" s="58" t="s">
        <v>38</v>
      </c>
      <c r="D70" s="70">
        <v>2</v>
      </c>
      <c r="E70" s="72">
        <v>108</v>
      </c>
      <c r="F70" s="73">
        <f t="shared" si="2"/>
        <v>113.4</v>
      </c>
      <c r="G70" s="14"/>
      <c r="H70" s="62">
        <f t="shared" si="3"/>
        <v>226.8</v>
      </c>
    </row>
    <row r="71" spans="1:8" ht="30">
      <c r="A71" s="59" t="s">
        <v>134</v>
      </c>
      <c r="B71" s="58" t="s">
        <v>132</v>
      </c>
      <c r="C71" s="58" t="s">
        <v>42</v>
      </c>
      <c r="D71" s="70">
        <v>2</v>
      </c>
      <c r="E71" s="72">
        <v>108</v>
      </c>
      <c r="F71" s="73">
        <f t="shared" si="2"/>
        <v>113.4</v>
      </c>
      <c r="G71" s="14"/>
      <c r="H71" s="62">
        <f t="shared" si="3"/>
        <v>226.8</v>
      </c>
    </row>
    <row r="72" spans="1:8" ht="30">
      <c r="A72" s="59" t="s">
        <v>135</v>
      </c>
      <c r="B72" s="58" t="s">
        <v>132</v>
      </c>
      <c r="C72" s="58" t="s">
        <v>40</v>
      </c>
      <c r="D72" s="70">
        <v>2</v>
      </c>
      <c r="E72" s="72">
        <v>108</v>
      </c>
      <c r="F72" s="73">
        <f t="shared" si="2"/>
        <v>113.4</v>
      </c>
      <c r="G72" s="14"/>
      <c r="H72" s="62">
        <f t="shared" si="3"/>
        <v>226.8</v>
      </c>
    </row>
    <row r="73" spans="1:8" ht="30">
      <c r="A73" s="59" t="s">
        <v>136</v>
      </c>
      <c r="B73" s="58" t="s">
        <v>132</v>
      </c>
      <c r="C73" s="58" t="s">
        <v>64</v>
      </c>
      <c r="D73" s="70">
        <v>5</v>
      </c>
      <c r="E73" s="72">
        <v>154</v>
      </c>
      <c r="F73" s="73">
        <f t="shared" si="2"/>
        <v>161.70000000000002</v>
      </c>
      <c r="G73" s="14"/>
      <c r="H73" s="62">
        <f t="shared" si="3"/>
        <v>808.50000000000011</v>
      </c>
    </row>
    <row r="74" spans="1:8" ht="30">
      <c r="A74" s="59" t="s">
        <v>139</v>
      </c>
      <c r="B74" s="58" t="s">
        <v>140</v>
      </c>
      <c r="C74" s="58" t="s">
        <v>8</v>
      </c>
      <c r="D74" s="70">
        <v>12</v>
      </c>
      <c r="E74" s="75">
        <v>163.74</v>
      </c>
      <c r="F74" s="73">
        <f t="shared" si="2"/>
        <v>171.92700000000002</v>
      </c>
      <c r="G74" s="14"/>
      <c r="H74" s="62">
        <f t="shared" si="3"/>
        <v>2063.1240000000003</v>
      </c>
    </row>
    <row r="75" spans="1:8" ht="30">
      <c r="A75" s="59" t="s">
        <v>143</v>
      </c>
      <c r="B75" s="58" t="s">
        <v>144</v>
      </c>
      <c r="C75" s="58" t="s">
        <v>8</v>
      </c>
      <c r="D75" s="70">
        <v>1</v>
      </c>
      <c r="E75" s="75">
        <v>69.09</v>
      </c>
      <c r="F75" s="73">
        <f t="shared" si="2"/>
        <v>72.544500000000014</v>
      </c>
      <c r="G75" s="14"/>
      <c r="H75" s="62">
        <f t="shared" si="3"/>
        <v>72.544500000000014</v>
      </c>
    </row>
    <row r="76" spans="1:8" ht="30">
      <c r="A76" s="59" t="s">
        <v>145</v>
      </c>
      <c r="B76" s="58" t="s">
        <v>144</v>
      </c>
      <c r="C76" s="58" t="s">
        <v>38</v>
      </c>
      <c r="D76" s="70">
        <v>1</v>
      </c>
      <c r="E76" s="75">
        <v>72.09</v>
      </c>
      <c r="F76" s="73">
        <f t="shared" si="2"/>
        <v>75.694500000000005</v>
      </c>
      <c r="G76" s="14"/>
      <c r="H76" s="62">
        <f t="shared" si="3"/>
        <v>75.694500000000005</v>
      </c>
    </row>
    <row r="77" spans="1:8" ht="30">
      <c r="A77" s="59" t="s">
        <v>146</v>
      </c>
      <c r="B77" s="58" t="s">
        <v>144</v>
      </c>
      <c r="C77" s="58" t="s">
        <v>42</v>
      </c>
      <c r="D77" s="70">
        <v>1</v>
      </c>
      <c r="E77" s="75">
        <v>72.09</v>
      </c>
      <c r="F77" s="73">
        <f t="shared" si="2"/>
        <v>75.694500000000005</v>
      </c>
      <c r="G77" s="14"/>
      <c r="H77" s="62">
        <f t="shared" si="3"/>
        <v>75.694500000000005</v>
      </c>
    </row>
    <row r="78" spans="1:8" ht="30">
      <c r="A78" s="59" t="s">
        <v>147</v>
      </c>
      <c r="B78" s="58" t="s">
        <v>144</v>
      </c>
      <c r="C78" s="58" t="s">
        <v>40</v>
      </c>
      <c r="D78" s="70">
        <v>1</v>
      </c>
      <c r="E78" s="75">
        <v>72.09</v>
      </c>
      <c r="F78" s="73">
        <f t="shared" si="2"/>
        <v>75.694500000000005</v>
      </c>
      <c r="G78" s="14"/>
      <c r="H78" s="62">
        <f t="shared" si="3"/>
        <v>75.694500000000005</v>
      </c>
    </row>
    <row r="79" spans="1:8" ht="30">
      <c r="A79" s="59" t="s">
        <v>148</v>
      </c>
      <c r="B79" s="58" t="s">
        <v>149</v>
      </c>
      <c r="C79" s="58" t="s">
        <v>8</v>
      </c>
      <c r="D79" s="70">
        <v>5</v>
      </c>
      <c r="E79" s="71">
        <f>143</f>
        <v>143</v>
      </c>
      <c r="F79" s="73">
        <f t="shared" si="2"/>
        <v>150.15</v>
      </c>
      <c r="G79" s="14"/>
      <c r="H79" s="62">
        <f t="shared" si="3"/>
        <v>750.75</v>
      </c>
    </row>
    <row r="80" spans="1:8" ht="30">
      <c r="A80" s="59" t="s">
        <v>154</v>
      </c>
      <c r="B80" s="58" t="s">
        <v>155</v>
      </c>
      <c r="C80" s="58" t="s">
        <v>8</v>
      </c>
      <c r="D80" s="70">
        <v>1</v>
      </c>
      <c r="E80" s="75">
        <v>139.94</v>
      </c>
      <c r="F80" s="73">
        <f t="shared" si="2"/>
        <v>146.93700000000001</v>
      </c>
      <c r="G80" s="14"/>
      <c r="H80" s="62">
        <f t="shared" si="3"/>
        <v>146.93700000000001</v>
      </c>
    </row>
    <row r="81" spans="1:17" ht="30">
      <c r="A81" s="79" t="s">
        <v>156</v>
      </c>
      <c r="B81" s="58" t="s">
        <v>149</v>
      </c>
      <c r="C81" s="58" t="s">
        <v>38</v>
      </c>
      <c r="D81" s="70">
        <v>1</v>
      </c>
      <c r="E81" s="75">
        <v>139.94999999999999</v>
      </c>
      <c r="F81" s="73">
        <f t="shared" si="2"/>
        <v>146.94749999999999</v>
      </c>
      <c r="G81" s="14"/>
      <c r="H81" s="62">
        <f t="shared" si="3"/>
        <v>146.94749999999999</v>
      </c>
    </row>
    <row r="82" spans="1:17" ht="30">
      <c r="A82" s="79" t="s">
        <v>157</v>
      </c>
      <c r="B82" s="58" t="s">
        <v>149</v>
      </c>
      <c r="C82" s="58" t="s">
        <v>42</v>
      </c>
      <c r="D82" s="70">
        <v>2</v>
      </c>
      <c r="E82" s="75">
        <v>139.94999999999999</v>
      </c>
      <c r="F82" s="73">
        <f t="shared" si="2"/>
        <v>146.94749999999999</v>
      </c>
      <c r="G82" s="14"/>
      <c r="H82" s="62">
        <f t="shared" si="3"/>
        <v>293.89499999999998</v>
      </c>
    </row>
    <row r="83" spans="1:17" ht="30">
      <c r="A83" s="79" t="s">
        <v>158</v>
      </c>
      <c r="B83" s="58" t="s">
        <v>149</v>
      </c>
      <c r="C83" s="58" t="s">
        <v>40</v>
      </c>
      <c r="D83" s="70">
        <v>1</v>
      </c>
      <c r="E83" s="75">
        <v>139.94999999999999</v>
      </c>
      <c r="F83" s="73">
        <f t="shared" si="2"/>
        <v>146.94749999999999</v>
      </c>
      <c r="G83" s="14"/>
      <c r="H83" s="62">
        <f t="shared" si="3"/>
        <v>146.94749999999999</v>
      </c>
    </row>
    <row r="84" spans="1:17" ht="30">
      <c r="A84" s="79" t="s">
        <v>159</v>
      </c>
      <c r="B84" s="58" t="s">
        <v>118</v>
      </c>
      <c r="C84" s="58" t="s">
        <v>8</v>
      </c>
      <c r="D84" s="70">
        <v>1</v>
      </c>
      <c r="E84" s="76">
        <v>193.26</v>
      </c>
      <c r="F84" s="73">
        <f t="shared" si="2"/>
        <v>202.923</v>
      </c>
      <c r="G84" s="14"/>
      <c r="H84" s="62">
        <f t="shared" si="3"/>
        <v>202.923</v>
      </c>
    </row>
    <row r="85" spans="1:17" ht="30">
      <c r="A85" s="79" t="s">
        <v>160</v>
      </c>
      <c r="B85" s="58" t="s">
        <v>161</v>
      </c>
      <c r="C85" s="58" t="s">
        <v>8</v>
      </c>
      <c r="D85" s="70">
        <v>6</v>
      </c>
      <c r="E85" s="76">
        <v>185</v>
      </c>
      <c r="F85" s="73">
        <f t="shared" si="2"/>
        <v>194.25</v>
      </c>
      <c r="G85" s="14"/>
      <c r="H85" s="62">
        <f t="shared" si="3"/>
        <v>1165.5</v>
      </c>
    </row>
    <row r="86" spans="1:17" ht="45">
      <c r="A86" s="79" t="s">
        <v>162</v>
      </c>
      <c r="B86" s="58" t="s">
        <v>163</v>
      </c>
      <c r="C86" s="58" t="s">
        <v>8</v>
      </c>
      <c r="D86" s="70">
        <v>2</v>
      </c>
      <c r="E86" s="76">
        <v>95.5</v>
      </c>
      <c r="F86" s="73">
        <f t="shared" si="2"/>
        <v>100.27500000000001</v>
      </c>
      <c r="G86" s="14"/>
      <c r="H86" s="62">
        <f t="shared" si="3"/>
        <v>200.55</v>
      </c>
    </row>
    <row r="87" spans="1:17" ht="45">
      <c r="A87" s="79" t="s">
        <v>164</v>
      </c>
      <c r="B87" s="58" t="s">
        <v>163</v>
      </c>
      <c r="C87" s="58" t="s">
        <v>38</v>
      </c>
      <c r="D87" s="70">
        <v>2</v>
      </c>
      <c r="E87" s="76">
        <v>198.25</v>
      </c>
      <c r="F87" s="73">
        <f t="shared" si="2"/>
        <v>208.16250000000002</v>
      </c>
      <c r="G87" s="14"/>
      <c r="H87" s="62">
        <f t="shared" si="3"/>
        <v>416.32500000000005</v>
      </c>
    </row>
    <row r="88" spans="1:17" ht="45">
      <c r="A88" s="79" t="s">
        <v>165</v>
      </c>
      <c r="B88" s="58" t="s">
        <v>163</v>
      </c>
      <c r="C88" s="58" t="s">
        <v>42</v>
      </c>
      <c r="D88" s="70">
        <v>2</v>
      </c>
      <c r="E88" s="76">
        <v>198.25</v>
      </c>
      <c r="F88" s="73">
        <f t="shared" si="2"/>
        <v>208.16250000000002</v>
      </c>
      <c r="G88" s="14"/>
      <c r="H88" s="62">
        <f t="shared" si="3"/>
        <v>416.32500000000005</v>
      </c>
    </row>
    <row r="89" spans="1:17" ht="45">
      <c r="A89" s="79" t="s">
        <v>166</v>
      </c>
      <c r="B89" s="58" t="s">
        <v>163</v>
      </c>
      <c r="C89" s="58" t="s">
        <v>40</v>
      </c>
      <c r="D89" s="70">
        <v>2</v>
      </c>
      <c r="E89" s="76">
        <v>198.25</v>
      </c>
      <c r="F89" s="73">
        <f t="shared" si="2"/>
        <v>208.16250000000002</v>
      </c>
      <c r="G89" s="14"/>
      <c r="H89" s="62">
        <f t="shared" si="3"/>
        <v>416.32500000000005</v>
      </c>
    </row>
    <row r="90" spans="1:17" ht="45">
      <c r="A90" s="59" t="s">
        <v>168</v>
      </c>
      <c r="B90" s="58" t="s">
        <v>169</v>
      </c>
      <c r="C90" s="58" t="s">
        <v>170</v>
      </c>
      <c r="D90" s="70">
        <v>2</v>
      </c>
      <c r="E90" s="76">
        <v>100</v>
      </c>
      <c r="F90" s="73">
        <f t="shared" si="2"/>
        <v>105</v>
      </c>
      <c r="G90" s="14"/>
      <c r="H90" s="62">
        <f t="shared" si="3"/>
        <v>210</v>
      </c>
    </row>
    <row r="91" spans="1:17" ht="16.5" thickBot="1">
      <c r="A91" s="99">
        <v>43381708</v>
      </c>
      <c r="B91" s="100" t="s">
        <v>175</v>
      </c>
      <c r="C91" s="101" t="s">
        <v>8</v>
      </c>
      <c r="D91" s="70">
        <v>1</v>
      </c>
      <c r="E91" s="76"/>
      <c r="F91" s="73">
        <v>51.2</v>
      </c>
      <c r="G91" s="80"/>
      <c r="H91" s="14">
        <f t="shared" si="3"/>
        <v>51.2</v>
      </c>
      <c r="I91" s="22"/>
      <c r="J91" s="23"/>
      <c r="K91" s="23"/>
      <c r="L91" s="11"/>
      <c r="M91" s="11"/>
      <c r="N91" s="24"/>
      <c r="O91" s="18"/>
      <c r="P91" s="25"/>
      <c r="Q91" s="26"/>
    </row>
    <row r="92" spans="1:17" ht="30">
      <c r="A92" s="81">
        <v>43381707</v>
      </c>
      <c r="B92" s="82" t="s">
        <v>174</v>
      </c>
      <c r="C92" s="58" t="s">
        <v>38</v>
      </c>
      <c r="D92" s="70">
        <v>1</v>
      </c>
      <c r="E92" s="72"/>
      <c r="F92" s="73">
        <f>48.76*(1+$G$2)</f>
        <v>51.198</v>
      </c>
      <c r="G92" s="14"/>
      <c r="H92" s="62">
        <f t="shared" si="3"/>
        <v>51.198</v>
      </c>
    </row>
    <row r="93" spans="1:17" ht="30">
      <c r="A93" s="81">
        <v>43381706</v>
      </c>
      <c r="B93" s="82" t="s">
        <v>175</v>
      </c>
      <c r="C93" s="58" t="s">
        <v>40</v>
      </c>
      <c r="D93" s="70">
        <v>1</v>
      </c>
      <c r="E93" s="72"/>
      <c r="F93" s="73">
        <f>48.76*(1+$G$2)</f>
        <v>51.198</v>
      </c>
      <c r="G93" s="14"/>
      <c r="H93" s="62">
        <f t="shared" si="3"/>
        <v>51.198</v>
      </c>
    </row>
    <row r="94" spans="1:17" ht="30">
      <c r="A94" s="81">
        <v>43381705</v>
      </c>
      <c r="B94" s="82" t="s">
        <v>175</v>
      </c>
      <c r="C94" s="58" t="s">
        <v>42</v>
      </c>
      <c r="D94" s="70">
        <v>1</v>
      </c>
      <c r="E94" s="72"/>
      <c r="F94" s="73">
        <f>48.76*(1+$G$2)</f>
        <v>51.198</v>
      </c>
      <c r="G94" s="14"/>
      <c r="H94" s="62">
        <f t="shared" si="3"/>
        <v>51.198</v>
      </c>
    </row>
    <row r="95" spans="1:17" ht="15.75">
      <c r="A95" s="81">
        <v>43324408</v>
      </c>
      <c r="B95" s="82" t="s">
        <v>176</v>
      </c>
      <c r="C95" s="58" t="s">
        <v>8</v>
      </c>
      <c r="D95" s="70">
        <v>1</v>
      </c>
      <c r="E95" s="72"/>
      <c r="F95" s="73">
        <f>76.86*(1+$G$2)</f>
        <v>80.703000000000003</v>
      </c>
      <c r="G95" s="14"/>
      <c r="H95" s="62">
        <f t="shared" si="3"/>
        <v>80.703000000000003</v>
      </c>
    </row>
    <row r="96" spans="1:17" ht="15.75">
      <c r="A96" s="81">
        <v>43381907</v>
      </c>
      <c r="B96" s="82" t="s">
        <v>176</v>
      </c>
      <c r="C96" s="58" t="s">
        <v>38</v>
      </c>
      <c r="D96" s="70">
        <v>1</v>
      </c>
      <c r="E96" s="72"/>
      <c r="F96" s="73">
        <f>76.86*(1+$G$2)</f>
        <v>80.703000000000003</v>
      </c>
      <c r="G96" s="14"/>
      <c r="H96" s="62">
        <f t="shared" si="3"/>
        <v>80.703000000000003</v>
      </c>
    </row>
    <row r="97" spans="1:17" ht="15.75">
      <c r="A97" s="81">
        <v>43381906</v>
      </c>
      <c r="B97" s="82" t="s">
        <v>176</v>
      </c>
      <c r="C97" s="58" t="s">
        <v>40</v>
      </c>
      <c r="D97" s="70">
        <v>1</v>
      </c>
      <c r="E97" s="72"/>
      <c r="F97" s="73">
        <f>76.86*(1+$G$2)</f>
        <v>80.703000000000003</v>
      </c>
      <c r="G97" s="14"/>
      <c r="H97" s="62">
        <f t="shared" si="3"/>
        <v>80.703000000000003</v>
      </c>
    </row>
    <row r="98" spans="1:17" ht="15.75">
      <c r="A98" s="81">
        <v>43381905</v>
      </c>
      <c r="B98" s="82" t="s">
        <v>176</v>
      </c>
      <c r="C98" s="58" t="s">
        <v>177</v>
      </c>
      <c r="D98" s="70">
        <v>1</v>
      </c>
      <c r="E98" s="72"/>
      <c r="F98" s="73">
        <f>76.86*(1+$G$2)</f>
        <v>80.703000000000003</v>
      </c>
      <c r="G98" s="14"/>
      <c r="H98" s="62">
        <f t="shared" si="3"/>
        <v>80.703000000000003</v>
      </c>
    </row>
    <row r="99" spans="1:17" ht="30">
      <c r="A99" s="81" t="s">
        <v>178</v>
      </c>
      <c r="B99" s="82" t="s">
        <v>179</v>
      </c>
      <c r="C99" s="58"/>
      <c r="D99" s="70">
        <v>1</v>
      </c>
      <c r="E99" s="72"/>
      <c r="F99" s="73">
        <f>55.37*(1+$G$2)</f>
        <v>58.138500000000001</v>
      </c>
      <c r="G99" s="14"/>
      <c r="H99" s="62">
        <f t="shared" si="3"/>
        <v>58.138500000000001</v>
      </c>
    </row>
    <row r="100" spans="1:17" ht="15.75">
      <c r="A100" s="108" t="s">
        <v>191</v>
      </c>
      <c r="B100" s="109" t="s">
        <v>192</v>
      </c>
      <c r="C100" s="110" t="s">
        <v>193</v>
      </c>
      <c r="D100" s="70">
        <v>1</v>
      </c>
      <c r="E100" s="72"/>
      <c r="F100" s="73">
        <v>37.31</v>
      </c>
      <c r="G100" s="70"/>
      <c r="H100" s="62">
        <f t="shared" si="3"/>
        <v>37.31</v>
      </c>
      <c r="I100" s="35"/>
      <c r="J100" s="35"/>
      <c r="K100" s="35"/>
      <c r="L100" s="11"/>
      <c r="M100" s="11"/>
      <c r="N100" s="11"/>
      <c r="O100" s="34"/>
      <c r="P100" s="25"/>
      <c r="Q100" s="26"/>
    </row>
    <row r="101" spans="1:17" ht="30">
      <c r="A101" s="108" t="s">
        <v>194</v>
      </c>
      <c r="B101" s="118" t="s">
        <v>195</v>
      </c>
      <c r="C101" s="110" t="s">
        <v>8</v>
      </c>
      <c r="D101" s="70">
        <v>1</v>
      </c>
      <c r="E101" s="72"/>
      <c r="F101" s="73">
        <v>30.37</v>
      </c>
      <c r="G101" s="70"/>
      <c r="H101" s="62">
        <f t="shared" si="3"/>
        <v>30.37</v>
      </c>
      <c r="I101" s="35"/>
      <c r="J101" s="35"/>
      <c r="K101" s="35"/>
      <c r="L101" s="11"/>
      <c r="M101" s="11"/>
      <c r="N101" s="11"/>
      <c r="O101" s="34"/>
      <c r="P101" s="25"/>
      <c r="Q101" s="26"/>
    </row>
    <row r="102" spans="1:17" ht="30">
      <c r="A102" s="108" t="s">
        <v>196</v>
      </c>
      <c r="B102" s="118" t="s">
        <v>195</v>
      </c>
      <c r="C102" s="110" t="s">
        <v>45</v>
      </c>
      <c r="D102" s="70">
        <v>1</v>
      </c>
      <c r="E102" s="72"/>
      <c r="F102" s="73">
        <v>30.37</v>
      </c>
      <c r="G102" s="70"/>
      <c r="H102" s="62">
        <f t="shared" si="3"/>
        <v>30.37</v>
      </c>
      <c r="I102" s="35"/>
      <c r="J102" s="35"/>
      <c r="K102" s="35"/>
      <c r="L102" s="11"/>
      <c r="M102" s="11"/>
      <c r="N102" s="11"/>
      <c r="O102" s="34"/>
      <c r="P102" s="25"/>
      <c r="Q102" s="26"/>
    </row>
    <row r="103" spans="1:17">
      <c r="A103" s="15"/>
      <c r="E103" s="16"/>
      <c r="F103" s="16"/>
      <c r="G103" s="14"/>
    </row>
    <row r="104" spans="1:17" ht="25.5" customHeight="1">
      <c r="A104" s="120" t="s">
        <v>186</v>
      </c>
      <c r="B104" s="121"/>
      <c r="C104" s="121"/>
      <c r="D104" s="121"/>
      <c r="E104" s="121"/>
      <c r="F104" s="121"/>
      <c r="G104" s="14"/>
      <c r="H104" s="97">
        <f>SUM(H3:H102)</f>
        <v>24325.563000000006</v>
      </c>
    </row>
    <row r="105" spans="1:17" ht="25.5" customHeight="1">
      <c r="A105" s="122" t="s">
        <v>197</v>
      </c>
      <c r="B105" s="123"/>
      <c r="C105" s="123"/>
      <c r="D105" s="123"/>
      <c r="E105" s="123"/>
      <c r="F105" s="123"/>
      <c r="G105" s="123"/>
      <c r="H105" s="123"/>
    </row>
    <row r="107" spans="1:17" ht="33" customHeight="1">
      <c r="A107" s="94" t="s">
        <v>0</v>
      </c>
      <c r="B107" s="94" t="s">
        <v>1</v>
      </c>
      <c r="C107" s="94" t="s">
        <v>2</v>
      </c>
      <c r="D107" s="95" t="s">
        <v>185</v>
      </c>
      <c r="E107" s="96" t="s">
        <v>171</v>
      </c>
      <c r="F107" s="94" t="s">
        <v>180</v>
      </c>
      <c r="G107" s="13"/>
      <c r="H107" s="94" t="s">
        <v>184</v>
      </c>
    </row>
    <row r="108" spans="1:17" ht="30">
      <c r="A108" s="64" t="s">
        <v>6</v>
      </c>
      <c r="B108" s="63" t="s">
        <v>7</v>
      </c>
      <c r="C108" s="63" t="s">
        <v>8</v>
      </c>
      <c r="D108" s="89">
        <v>2</v>
      </c>
      <c r="E108" s="90">
        <v>36.96</v>
      </c>
      <c r="F108" s="90">
        <f t="shared" ref="F108:F110" si="4">E108*0.5</f>
        <v>18.48</v>
      </c>
      <c r="G108" s="13"/>
      <c r="H108" s="62">
        <f>D108*F108</f>
        <v>36.96</v>
      </c>
    </row>
    <row r="109" spans="1:17" ht="30">
      <c r="A109" s="64" t="s">
        <v>11</v>
      </c>
      <c r="B109" s="63" t="s">
        <v>12</v>
      </c>
      <c r="C109" s="63" t="s">
        <v>8</v>
      </c>
      <c r="D109" s="89">
        <v>4</v>
      </c>
      <c r="E109" s="90">
        <v>110.21</v>
      </c>
      <c r="F109" s="91">
        <f t="shared" si="4"/>
        <v>55.104999999999997</v>
      </c>
      <c r="G109" s="13"/>
      <c r="H109" s="62">
        <f t="shared" ref="H109:H169" si="5">D109*F109</f>
        <v>220.42</v>
      </c>
    </row>
    <row r="110" spans="1:17" ht="30">
      <c r="A110" s="64" t="s">
        <v>13</v>
      </c>
      <c r="B110" s="63" t="s">
        <v>14</v>
      </c>
      <c r="C110" s="63" t="s">
        <v>8</v>
      </c>
      <c r="D110" s="89">
        <v>3</v>
      </c>
      <c r="E110" s="90">
        <v>138.76</v>
      </c>
      <c r="F110" s="91">
        <f t="shared" si="4"/>
        <v>69.38</v>
      </c>
      <c r="G110" s="13"/>
      <c r="H110" s="62">
        <f t="shared" si="5"/>
        <v>208.14</v>
      </c>
    </row>
    <row r="111" spans="1:17" ht="30">
      <c r="A111" s="64" t="s">
        <v>15</v>
      </c>
      <c r="B111" s="63" t="s">
        <v>16</v>
      </c>
      <c r="C111" s="63" t="s">
        <v>17</v>
      </c>
      <c r="D111" s="89">
        <v>20</v>
      </c>
      <c r="E111" s="90">
        <v>0.62</v>
      </c>
      <c r="F111" s="91">
        <f>E111*0.5</f>
        <v>0.31</v>
      </c>
      <c r="G111" s="13"/>
      <c r="H111" s="62">
        <f t="shared" si="5"/>
        <v>6.2</v>
      </c>
    </row>
    <row r="112" spans="1:17" ht="30">
      <c r="A112" s="64" t="s">
        <v>27</v>
      </c>
      <c r="B112" s="63" t="s">
        <v>28</v>
      </c>
      <c r="C112" s="63" t="s">
        <v>29</v>
      </c>
      <c r="D112" s="89">
        <v>1</v>
      </c>
      <c r="E112" s="90">
        <v>40.950000000000003</v>
      </c>
      <c r="F112" s="91">
        <f t="shared" ref="F112:F167" si="6">E112*0.5</f>
        <v>20.475000000000001</v>
      </c>
      <c r="G112" s="13"/>
      <c r="H112" s="62">
        <f t="shared" si="5"/>
        <v>20.475000000000001</v>
      </c>
    </row>
    <row r="113" spans="1:8" ht="30">
      <c r="A113" s="64" t="s">
        <v>30</v>
      </c>
      <c r="B113" s="63" t="s">
        <v>28</v>
      </c>
      <c r="C113" s="63" t="s">
        <v>31</v>
      </c>
      <c r="D113" s="89">
        <v>2</v>
      </c>
      <c r="E113" s="90">
        <v>40.950000000000003</v>
      </c>
      <c r="F113" s="91">
        <f t="shared" si="6"/>
        <v>20.475000000000001</v>
      </c>
      <c r="G113" s="13"/>
      <c r="H113" s="62">
        <f t="shared" si="5"/>
        <v>40.950000000000003</v>
      </c>
    </row>
    <row r="114" spans="1:8" ht="30">
      <c r="A114" s="64" t="s">
        <v>32</v>
      </c>
      <c r="B114" s="63" t="s">
        <v>28</v>
      </c>
      <c r="C114" s="63" t="s">
        <v>33</v>
      </c>
      <c r="D114" s="89">
        <v>1</v>
      </c>
      <c r="E114" s="90">
        <v>40.950000000000003</v>
      </c>
      <c r="F114" s="91">
        <f t="shared" si="6"/>
        <v>20.475000000000001</v>
      </c>
      <c r="G114" s="13"/>
      <c r="H114" s="62">
        <f t="shared" si="5"/>
        <v>20.475000000000001</v>
      </c>
    </row>
    <row r="115" spans="1:8" ht="30">
      <c r="A115" s="64" t="s">
        <v>34</v>
      </c>
      <c r="B115" s="63" t="s">
        <v>28</v>
      </c>
      <c r="C115" s="63" t="s">
        <v>35</v>
      </c>
      <c r="D115" s="89">
        <v>2</v>
      </c>
      <c r="E115" s="90">
        <v>40.950000000000003</v>
      </c>
      <c r="F115" s="91">
        <f t="shared" si="6"/>
        <v>20.475000000000001</v>
      </c>
      <c r="G115" s="13"/>
      <c r="H115" s="62">
        <f t="shared" si="5"/>
        <v>40.950000000000003</v>
      </c>
    </row>
    <row r="116" spans="1:8" ht="30">
      <c r="A116" s="64" t="s">
        <v>43</v>
      </c>
      <c r="B116" s="63" t="s">
        <v>44</v>
      </c>
      <c r="C116" s="63" t="s">
        <v>45</v>
      </c>
      <c r="D116" s="89">
        <v>7</v>
      </c>
      <c r="E116" s="90">
        <v>72.45</v>
      </c>
      <c r="F116" s="91">
        <f t="shared" si="6"/>
        <v>36.225000000000001</v>
      </c>
      <c r="G116" s="13"/>
      <c r="H116" s="62">
        <f t="shared" si="5"/>
        <v>253.57500000000002</v>
      </c>
    </row>
    <row r="117" spans="1:8" ht="30">
      <c r="A117" s="64" t="s">
        <v>46</v>
      </c>
      <c r="B117" s="63" t="s">
        <v>47</v>
      </c>
      <c r="C117" s="63" t="s">
        <v>8</v>
      </c>
      <c r="D117" s="89">
        <v>5</v>
      </c>
      <c r="E117" s="90">
        <v>36.75</v>
      </c>
      <c r="F117" s="91">
        <f t="shared" si="6"/>
        <v>18.375</v>
      </c>
      <c r="G117" s="13"/>
      <c r="H117" s="62">
        <f t="shared" si="5"/>
        <v>91.875</v>
      </c>
    </row>
    <row r="118" spans="1:8" ht="30">
      <c r="A118" s="64" t="s">
        <v>48</v>
      </c>
      <c r="B118" s="63" t="s">
        <v>49</v>
      </c>
      <c r="C118" s="63" t="s">
        <v>8</v>
      </c>
      <c r="D118" s="89">
        <v>1</v>
      </c>
      <c r="E118" s="90">
        <v>27.77</v>
      </c>
      <c r="F118" s="91">
        <f t="shared" si="6"/>
        <v>13.885</v>
      </c>
      <c r="G118" s="13"/>
      <c r="H118" s="62">
        <f t="shared" si="5"/>
        <v>13.885</v>
      </c>
    </row>
    <row r="119" spans="1:8" ht="30">
      <c r="A119" s="64" t="s">
        <v>50</v>
      </c>
      <c r="B119" s="63" t="s">
        <v>49</v>
      </c>
      <c r="C119" s="63" t="s">
        <v>45</v>
      </c>
      <c r="D119" s="89">
        <v>1</v>
      </c>
      <c r="E119" s="90">
        <v>39.049999999999997</v>
      </c>
      <c r="F119" s="91">
        <f t="shared" si="6"/>
        <v>19.524999999999999</v>
      </c>
      <c r="G119" s="13"/>
      <c r="H119" s="62">
        <f t="shared" si="5"/>
        <v>19.524999999999999</v>
      </c>
    </row>
    <row r="120" spans="1:8" ht="30">
      <c r="A120" s="64" t="s">
        <v>51</v>
      </c>
      <c r="B120" s="63" t="s">
        <v>52</v>
      </c>
      <c r="C120" s="63" t="s">
        <v>8</v>
      </c>
      <c r="D120" s="89">
        <v>4</v>
      </c>
      <c r="E120" s="90">
        <v>36.96</v>
      </c>
      <c r="F120" s="91">
        <f t="shared" si="6"/>
        <v>18.48</v>
      </c>
      <c r="G120" s="13"/>
      <c r="H120" s="62">
        <f t="shared" si="5"/>
        <v>73.92</v>
      </c>
    </row>
    <row r="121" spans="1:8" ht="60">
      <c r="A121" s="64" t="s">
        <v>53</v>
      </c>
      <c r="B121" s="63" t="s">
        <v>54</v>
      </c>
      <c r="C121" s="63" t="s">
        <v>8</v>
      </c>
      <c r="D121" s="89">
        <v>4</v>
      </c>
      <c r="E121" s="90">
        <v>27.2</v>
      </c>
      <c r="F121" s="91">
        <f t="shared" si="6"/>
        <v>13.6</v>
      </c>
      <c r="G121" s="13"/>
      <c r="H121" s="62">
        <f t="shared" si="5"/>
        <v>54.4</v>
      </c>
    </row>
    <row r="122" spans="1:8" ht="45">
      <c r="A122" s="64" t="s">
        <v>55</v>
      </c>
      <c r="B122" s="63" t="s">
        <v>56</v>
      </c>
      <c r="C122" s="63" t="s">
        <v>45</v>
      </c>
      <c r="D122" s="89">
        <v>2</v>
      </c>
      <c r="E122" s="90">
        <v>29.82</v>
      </c>
      <c r="F122" s="91">
        <f t="shared" si="6"/>
        <v>14.91</v>
      </c>
      <c r="G122" s="13"/>
      <c r="H122" s="62">
        <f t="shared" si="5"/>
        <v>29.82</v>
      </c>
    </row>
    <row r="123" spans="1:8" ht="30">
      <c r="A123" s="64" t="s">
        <v>57</v>
      </c>
      <c r="B123" s="63" t="s">
        <v>52</v>
      </c>
      <c r="C123" s="63" t="s">
        <v>45</v>
      </c>
      <c r="D123" s="89">
        <v>2</v>
      </c>
      <c r="E123" s="90">
        <v>41.95</v>
      </c>
      <c r="F123" s="91">
        <f t="shared" si="6"/>
        <v>20.975000000000001</v>
      </c>
      <c r="G123" s="13"/>
      <c r="H123" s="62">
        <f t="shared" si="5"/>
        <v>41.95</v>
      </c>
    </row>
    <row r="124" spans="1:8" ht="30">
      <c r="A124" s="64" t="s">
        <v>65</v>
      </c>
      <c r="B124" s="63" t="s">
        <v>66</v>
      </c>
      <c r="C124" s="63" t="s">
        <v>8</v>
      </c>
      <c r="D124" s="89">
        <v>2</v>
      </c>
      <c r="E124" s="90">
        <v>34.65</v>
      </c>
      <c r="F124" s="91">
        <f t="shared" si="6"/>
        <v>17.324999999999999</v>
      </c>
      <c r="G124" s="13"/>
      <c r="H124" s="62">
        <f t="shared" si="5"/>
        <v>34.65</v>
      </c>
    </row>
    <row r="125" spans="1:8" ht="30">
      <c r="A125" s="64" t="s">
        <v>67</v>
      </c>
      <c r="B125" s="63" t="s">
        <v>66</v>
      </c>
      <c r="C125" s="63" t="s">
        <v>45</v>
      </c>
      <c r="D125" s="89">
        <v>2</v>
      </c>
      <c r="E125" s="90">
        <v>38.33</v>
      </c>
      <c r="F125" s="91">
        <f t="shared" si="6"/>
        <v>19.164999999999999</v>
      </c>
      <c r="G125" s="13"/>
      <c r="H125" s="62">
        <f t="shared" si="5"/>
        <v>38.33</v>
      </c>
    </row>
    <row r="126" spans="1:8" ht="30">
      <c r="A126" s="64" t="s">
        <v>68</v>
      </c>
      <c r="B126" s="63" t="s">
        <v>69</v>
      </c>
      <c r="C126" s="63" t="s">
        <v>8</v>
      </c>
      <c r="D126" s="89">
        <v>1</v>
      </c>
      <c r="E126" s="90">
        <v>72.98</v>
      </c>
      <c r="F126" s="91">
        <f t="shared" si="6"/>
        <v>36.49</v>
      </c>
      <c r="G126" s="13"/>
      <c r="H126" s="62">
        <f t="shared" si="5"/>
        <v>36.49</v>
      </c>
    </row>
    <row r="127" spans="1:8" ht="45">
      <c r="A127" s="64" t="s">
        <v>70</v>
      </c>
      <c r="B127" s="63" t="s">
        <v>71</v>
      </c>
      <c r="C127" s="63" t="s">
        <v>8</v>
      </c>
      <c r="D127" s="89">
        <v>1</v>
      </c>
      <c r="E127" s="90">
        <v>72.98</v>
      </c>
      <c r="F127" s="91">
        <f t="shared" si="6"/>
        <v>36.49</v>
      </c>
      <c r="G127" s="13"/>
      <c r="H127" s="62">
        <f t="shared" si="5"/>
        <v>36.49</v>
      </c>
    </row>
    <row r="128" spans="1:8" ht="45">
      <c r="A128" s="64" t="s">
        <v>72</v>
      </c>
      <c r="B128" s="63" t="s">
        <v>71</v>
      </c>
      <c r="C128" s="63" t="s">
        <v>38</v>
      </c>
      <c r="D128" s="89">
        <v>1</v>
      </c>
      <c r="E128" s="90">
        <v>69.2</v>
      </c>
      <c r="F128" s="91">
        <f t="shared" si="6"/>
        <v>34.6</v>
      </c>
      <c r="G128" s="13"/>
      <c r="H128" s="62">
        <f t="shared" si="5"/>
        <v>34.6</v>
      </c>
    </row>
    <row r="129" spans="1:8" ht="45">
      <c r="A129" s="64" t="s">
        <v>73</v>
      </c>
      <c r="B129" s="63" t="s">
        <v>71</v>
      </c>
      <c r="C129" s="63" t="s">
        <v>42</v>
      </c>
      <c r="D129" s="89">
        <v>1</v>
      </c>
      <c r="E129" s="90">
        <v>69.2</v>
      </c>
      <c r="F129" s="91">
        <f t="shared" si="6"/>
        <v>34.6</v>
      </c>
      <c r="G129" s="13"/>
      <c r="H129" s="62">
        <f t="shared" si="5"/>
        <v>34.6</v>
      </c>
    </row>
    <row r="130" spans="1:8" ht="45">
      <c r="A130" s="64" t="s">
        <v>74</v>
      </c>
      <c r="B130" s="63" t="s">
        <v>71</v>
      </c>
      <c r="C130" s="63" t="s">
        <v>40</v>
      </c>
      <c r="D130" s="89">
        <v>1</v>
      </c>
      <c r="E130" s="90">
        <v>69.2</v>
      </c>
      <c r="F130" s="91">
        <f t="shared" si="6"/>
        <v>34.6</v>
      </c>
      <c r="G130" s="13"/>
      <c r="H130" s="62">
        <f t="shared" si="5"/>
        <v>34.6</v>
      </c>
    </row>
    <row r="131" spans="1:8" ht="30">
      <c r="A131" s="64" t="s">
        <v>75</v>
      </c>
      <c r="B131" s="63" t="s">
        <v>76</v>
      </c>
      <c r="C131" s="63" t="s">
        <v>8</v>
      </c>
      <c r="D131" s="89">
        <v>2</v>
      </c>
      <c r="E131" s="90">
        <v>114.45</v>
      </c>
      <c r="F131" s="91">
        <f t="shared" si="6"/>
        <v>57.225000000000001</v>
      </c>
      <c r="G131" s="13"/>
      <c r="H131" s="62">
        <f t="shared" si="5"/>
        <v>114.45</v>
      </c>
    </row>
    <row r="132" spans="1:8" ht="30">
      <c r="A132" s="64" t="s">
        <v>77</v>
      </c>
      <c r="B132" s="63" t="s">
        <v>76</v>
      </c>
      <c r="C132" s="63" t="s">
        <v>38</v>
      </c>
      <c r="D132" s="89">
        <v>1</v>
      </c>
      <c r="E132" s="90">
        <v>113.93</v>
      </c>
      <c r="F132" s="91">
        <f t="shared" si="6"/>
        <v>56.965000000000003</v>
      </c>
      <c r="G132" s="13"/>
      <c r="H132" s="62">
        <f t="shared" si="5"/>
        <v>56.965000000000003</v>
      </c>
    </row>
    <row r="133" spans="1:8" ht="30">
      <c r="A133" s="64" t="s">
        <v>78</v>
      </c>
      <c r="B133" s="63" t="s">
        <v>76</v>
      </c>
      <c r="C133" s="63" t="s">
        <v>42</v>
      </c>
      <c r="D133" s="89">
        <v>1</v>
      </c>
      <c r="E133" s="90">
        <v>113.93</v>
      </c>
      <c r="F133" s="91">
        <f t="shared" si="6"/>
        <v>56.965000000000003</v>
      </c>
      <c r="G133" s="13"/>
      <c r="H133" s="62">
        <f t="shared" si="5"/>
        <v>56.965000000000003</v>
      </c>
    </row>
    <row r="134" spans="1:8" ht="30">
      <c r="A134" s="64" t="s">
        <v>79</v>
      </c>
      <c r="B134" s="63" t="s">
        <v>76</v>
      </c>
      <c r="C134" s="63" t="s">
        <v>40</v>
      </c>
      <c r="D134" s="89">
        <v>1</v>
      </c>
      <c r="E134" s="90">
        <v>113.93</v>
      </c>
      <c r="F134" s="91">
        <f t="shared" si="6"/>
        <v>56.965000000000003</v>
      </c>
      <c r="G134" s="13"/>
      <c r="H134" s="62">
        <f t="shared" si="5"/>
        <v>56.965000000000003</v>
      </c>
    </row>
    <row r="135" spans="1:8" ht="45">
      <c r="A135" s="64" t="s">
        <v>80</v>
      </c>
      <c r="B135" s="63" t="s">
        <v>81</v>
      </c>
      <c r="C135" s="63" t="s">
        <v>8</v>
      </c>
      <c r="D135" s="89">
        <v>2</v>
      </c>
      <c r="E135" s="90">
        <v>124.95</v>
      </c>
      <c r="F135" s="91">
        <f t="shared" si="6"/>
        <v>62.475000000000001</v>
      </c>
      <c r="G135" s="13"/>
      <c r="H135" s="62">
        <f t="shared" si="5"/>
        <v>124.95</v>
      </c>
    </row>
    <row r="136" spans="1:8" ht="45">
      <c r="A136" s="64" t="s">
        <v>82</v>
      </c>
      <c r="B136" s="63" t="s">
        <v>81</v>
      </c>
      <c r="C136" s="63" t="s">
        <v>83</v>
      </c>
      <c r="D136" s="89">
        <v>3</v>
      </c>
      <c r="E136" s="90">
        <v>240.45</v>
      </c>
      <c r="F136" s="91">
        <f t="shared" si="6"/>
        <v>120.22499999999999</v>
      </c>
      <c r="G136" s="13"/>
      <c r="H136" s="62">
        <f t="shared" si="5"/>
        <v>360.67499999999995</v>
      </c>
    </row>
    <row r="137" spans="1:8" ht="45">
      <c r="A137" s="64" t="s">
        <v>84</v>
      </c>
      <c r="B137" s="63" t="s">
        <v>81</v>
      </c>
      <c r="C137" s="63" t="s">
        <v>42</v>
      </c>
      <c r="D137" s="89">
        <v>2</v>
      </c>
      <c r="E137" s="90">
        <v>240.45</v>
      </c>
      <c r="F137" s="91">
        <f t="shared" si="6"/>
        <v>120.22499999999999</v>
      </c>
      <c r="G137" s="13"/>
      <c r="H137" s="62">
        <f t="shared" si="5"/>
        <v>240.45</v>
      </c>
    </row>
    <row r="138" spans="1:8" ht="45">
      <c r="A138" s="64" t="s">
        <v>85</v>
      </c>
      <c r="B138" s="63" t="s">
        <v>81</v>
      </c>
      <c r="C138" s="63" t="s">
        <v>40</v>
      </c>
      <c r="D138" s="89">
        <v>2</v>
      </c>
      <c r="E138" s="90">
        <v>240.45</v>
      </c>
      <c r="F138" s="91">
        <f t="shared" si="6"/>
        <v>120.22499999999999</v>
      </c>
      <c r="G138" s="13"/>
      <c r="H138" s="62">
        <f t="shared" si="5"/>
        <v>240.45</v>
      </c>
    </row>
    <row r="139" spans="1:8" ht="45">
      <c r="A139" s="64" t="s">
        <v>172</v>
      </c>
      <c r="B139" s="63" t="s">
        <v>86</v>
      </c>
      <c r="C139" s="63" t="s">
        <v>8</v>
      </c>
      <c r="D139" s="89">
        <v>2</v>
      </c>
      <c r="E139" s="90">
        <v>181.37</v>
      </c>
      <c r="F139" s="91">
        <f t="shared" si="6"/>
        <v>90.685000000000002</v>
      </c>
      <c r="G139" s="13"/>
      <c r="H139" s="62">
        <f t="shared" si="5"/>
        <v>181.37</v>
      </c>
    </row>
    <row r="140" spans="1:8" ht="45">
      <c r="A140" s="64" t="s">
        <v>92</v>
      </c>
      <c r="B140" s="63" t="s">
        <v>93</v>
      </c>
      <c r="C140" s="63" t="s">
        <v>8</v>
      </c>
      <c r="D140" s="89">
        <v>4</v>
      </c>
      <c r="E140" s="90">
        <v>70.349999999999994</v>
      </c>
      <c r="F140" s="91">
        <f t="shared" si="6"/>
        <v>35.174999999999997</v>
      </c>
      <c r="G140" s="13"/>
      <c r="H140" s="62">
        <f t="shared" si="5"/>
        <v>140.69999999999999</v>
      </c>
    </row>
    <row r="141" spans="1:8" ht="45">
      <c r="A141" s="64" t="s">
        <v>94</v>
      </c>
      <c r="B141" s="63" t="s">
        <v>95</v>
      </c>
      <c r="C141" s="63" t="s">
        <v>8</v>
      </c>
      <c r="D141" s="89">
        <v>1</v>
      </c>
      <c r="E141" s="90">
        <v>66.150000000000006</v>
      </c>
      <c r="F141" s="91">
        <f t="shared" si="6"/>
        <v>33.075000000000003</v>
      </c>
      <c r="G141" s="13"/>
      <c r="H141" s="62">
        <f t="shared" si="5"/>
        <v>33.075000000000003</v>
      </c>
    </row>
    <row r="142" spans="1:8" ht="45">
      <c r="A142" s="64" t="s">
        <v>96</v>
      </c>
      <c r="B142" s="63" t="s">
        <v>95</v>
      </c>
      <c r="C142" s="63" t="s">
        <v>38</v>
      </c>
      <c r="D142" s="89">
        <v>1</v>
      </c>
      <c r="E142" s="90">
        <v>65</v>
      </c>
      <c r="F142" s="91">
        <f t="shared" si="6"/>
        <v>32.5</v>
      </c>
      <c r="G142" s="13"/>
      <c r="H142" s="62">
        <f t="shared" si="5"/>
        <v>32.5</v>
      </c>
    </row>
    <row r="143" spans="1:8" ht="45">
      <c r="A143" s="64" t="s">
        <v>97</v>
      </c>
      <c r="B143" s="63" t="s">
        <v>95</v>
      </c>
      <c r="C143" s="63" t="s">
        <v>42</v>
      </c>
      <c r="D143" s="89">
        <v>1</v>
      </c>
      <c r="E143" s="90">
        <v>65</v>
      </c>
      <c r="F143" s="91">
        <f t="shared" si="6"/>
        <v>32.5</v>
      </c>
      <c r="G143" s="13"/>
      <c r="H143" s="62">
        <f t="shared" si="5"/>
        <v>32.5</v>
      </c>
    </row>
    <row r="144" spans="1:8" ht="45">
      <c r="A144" s="64" t="s">
        <v>98</v>
      </c>
      <c r="B144" s="63" t="s">
        <v>95</v>
      </c>
      <c r="C144" s="63" t="s">
        <v>40</v>
      </c>
      <c r="D144" s="89">
        <v>1</v>
      </c>
      <c r="E144" s="90">
        <v>65</v>
      </c>
      <c r="F144" s="91">
        <f t="shared" si="6"/>
        <v>32.5</v>
      </c>
      <c r="G144" s="13"/>
      <c r="H144" s="62">
        <f t="shared" si="5"/>
        <v>32.5</v>
      </c>
    </row>
    <row r="145" spans="1:8" ht="30">
      <c r="A145" s="64" t="s">
        <v>106</v>
      </c>
      <c r="B145" s="63" t="s">
        <v>107</v>
      </c>
      <c r="C145" s="63" t="s">
        <v>8</v>
      </c>
      <c r="D145" s="89">
        <v>2</v>
      </c>
      <c r="E145" s="90">
        <v>73.760000000000005</v>
      </c>
      <c r="F145" s="91">
        <f t="shared" si="6"/>
        <v>36.880000000000003</v>
      </c>
      <c r="G145" s="13"/>
      <c r="H145" s="62">
        <f t="shared" si="5"/>
        <v>73.760000000000005</v>
      </c>
    </row>
    <row r="146" spans="1:8" ht="30">
      <c r="A146" s="64" t="s">
        <v>108</v>
      </c>
      <c r="B146" s="63" t="s">
        <v>107</v>
      </c>
      <c r="C146" s="63" t="s">
        <v>8</v>
      </c>
      <c r="D146" s="89">
        <v>25</v>
      </c>
      <c r="E146" s="90">
        <v>126.69</v>
      </c>
      <c r="F146" s="91">
        <f t="shared" si="6"/>
        <v>63.344999999999999</v>
      </c>
      <c r="G146" s="13"/>
      <c r="H146" s="62">
        <f t="shared" si="5"/>
        <v>1583.625</v>
      </c>
    </row>
    <row r="147" spans="1:8" ht="30">
      <c r="A147" s="64" t="s">
        <v>109</v>
      </c>
      <c r="B147" s="63" t="s">
        <v>110</v>
      </c>
      <c r="C147" s="63" t="s">
        <v>8</v>
      </c>
      <c r="D147" s="89">
        <v>1</v>
      </c>
      <c r="E147" s="90">
        <v>143.18</v>
      </c>
      <c r="F147" s="91">
        <f t="shared" si="6"/>
        <v>71.59</v>
      </c>
      <c r="G147" s="13"/>
      <c r="H147" s="62">
        <f t="shared" si="5"/>
        <v>71.59</v>
      </c>
    </row>
    <row r="148" spans="1:8" ht="30">
      <c r="A148" s="64" t="s">
        <v>111</v>
      </c>
      <c r="B148" s="63" t="s">
        <v>112</v>
      </c>
      <c r="C148" s="63" t="s">
        <v>8</v>
      </c>
      <c r="D148" s="89">
        <v>5</v>
      </c>
      <c r="E148" s="90">
        <v>135.51</v>
      </c>
      <c r="F148" s="91">
        <f t="shared" si="6"/>
        <v>67.754999999999995</v>
      </c>
      <c r="G148" s="13"/>
      <c r="H148" s="62">
        <f t="shared" si="5"/>
        <v>338.77499999999998</v>
      </c>
    </row>
    <row r="149" spans="1:8" ht="30">
      <c r="A149" s="64" t="s">
        <v>119</v>
      </c>
      <c r="B149" s="63" t="s">
        <v>120</v>
      </c>
      <c r="C149" s="63" t="s">
        <v>8</v>
      </c>
      <c r="D149" s="89">
        <v>4</v>
      </c>
      <c r="E149" s="90">
        <v>22.05</v>
      </c>
      <c r="F149" s="91">
        <f t="shared" si="6"/>
        <v>11.025</v>
      </c>
      <c r="G149" s="13"/>
      <c r="H149" s="62">
        <f t="shared" si="5"/>
        <v>44.1</v>
      </c>
    </row>
    <row r="150" spans="1:8" ht="30">
      <c r="A150" s="64" t="s">
        <v>125</v>
      </c>
      <c r="B150" s="63" t="s">
        <v>126</v>
      </c>
      <c r="C150" s="63" t="s">
        <v>8</v>
      </c>
      <c r="D150" s="89">
        <v>5</v>
      </c>
      <c r="E150" s="90">
        <v>132.77000000000001</v>
      </c>
      <c r="F150" s="91">
        <f t="shared" si="6"/>
        <v>66.385000000000005</v>
      </c>
      <c r="G150" s="13"/>
      <c r="H150" s="62">
        <f t="shared" si="5"/>
        <v>331.92500000000001</v>
      </c>
    </row>
    <row r="151" spans="1:8" ht="45">
      <c r="A151" s="64" t="s">
        <v>127</v>
      </c>
      <c r="B151" s="63" t="s">
        <v>128</v>
      </c>
      <c r="C151" s="63" t="s">
        <v>8</v>
      </c>
      <c r="D151" s="89">
        <v>7</v>
      </c>
      <c r="E151" s="90">
        <v>58.55</v>
      </c>
      <c r="F151" s="91">
        <f t="shared" si="6"/>
        <v>29.274999999999999</v>
      </c>
      <c r="G151" s="13"/>
      <c r="H151" s="62">
        <f t="shared" si="5"/>
        <v>204.92499999999998</v>
      </c>
    </row>
    <row r="152" spans="1:8" ht="30">
      <c r="A152" s="64" t="s">
        <v>129</v>
      </c>
      <c r="B152" s="63" t="s">
        <v>130</v>
      </c>
      <c r="C152" s="63" t="s">
        <v>8</v>
      </c>
      <c r="D152" s="89">
        <v>2</v>
      </c>
      <c r="E152" s="90">
        <v>82.44</v>
      </c>
      <c r="F152" s="91">
        <f t="shared" si="6"/>
        <v>41.22</v>
      </c>
      <c r="G152" s="13"/>
      <c r="H152" s="62">
        <f t="shared" si="5"/>
        <v>82.44</v>
      </c>
    </row>
    <row r="153" spans="1:8" ht="30">
      <c r="A153" s="64" t="s">
        <v>131</v>
      </c>
      <c r="B153" s="63" t="s">
        <v>132</v>
      </c>
      <c r="C153" s="63" t="s">
        <v>8</v>
      </c>
      <c r="D153" s="89">
        <v>2</v>
      </c>
      <c r="E153" s="90">
        <v>93.45</v>
      </c>
      <c r="F153" s="91">
        <f t="shared" si="6"/>
        <v>46.725000000000001</v>
      </c>
      <c r="G153" s="13"/>
      <c r="H153" s="62">
        <f t="shared" si="5"/>
        <v>93.45</v>
      </c>
    </row>
    <row r="154" spans="1:8" ht="30">
      <c r="A154" s="64" t="s">
        <v>133</v>
      </c>
      <c r="B154" s="63" t="s">
        <v>132</v>
      </c>
      <c r="C154" s="63" t="s">
        <v>38</v>
      </c>
      <c r="D154" s="89">
        <v>2</v>
      </c>
      <c r="E154" s="90">
        <v>113.4</v>
      </c>
      <c r="F154" s="91">
        <f t="shared" si="6"/>
        <v>56.7</v>
      </c>
      <c r="G154" s="13"/>
      <c r="H154" s="62">
        <f t="shared" si="5"/>
        <v>113.4</v>
      </c>
    </row>
    <row r="155" spans="1:8" ht="30">
      <c r="A155" s="64" t="s">
        <v>134</v>
      </c>
      <c r="B155" s="63" t="s">
        <v>132</v>
      </c>
      <c r="C155" s="63" t="s">
        <v>42</v>
      </c>
      <c r="D155" s="89">
        <v>2</v>
      </c>
      <c r="E155" s="90">
        <v>113.4</v>
      </c>
      <c r="F155" s="91">
        <f t="shared" si="6"/>
        <v>56.7</v>
      </c>
      <c r="G155" s="13"/>
      <c r="H155" s="62">
        <f t="shared" si="5"/>
        <v>113.4</v>
      </c>
    </row>
    <row r="156" spans="1:8" ht="30">
      <c r="A156" s="64" t="s">
        <v>135</v>
      </c>
      <c r="B156" s="63" t="s">
        <v>132</v>
      </c>
      <c r="C156" s="63" t="s">
        <v>40</v>
      </c>
      <c r="D156" s="89">
        <v>2</v>
      </c>
      <c r="E156" s="90">
        <v>113.4</v>
      </c>
      <c r="F156" s="91">
        <f t="shared" si="6"/>
        <v>56.7</v>
      </c>
      <c r="G156" s="13"/>
      <c r="H156" s="62">
        <f t="shared" si="5"/>
        <v>113.4</v>
      </c>
    </row>
    <row r="157" spans="1:8" ht="30">
      <c r="A157" s="64" t="s">
        <v>136</v>
      </c>
      <c r="B157" s="63" t="s">
        <v>132</v>
      </c>
      <c r="C157" s="63" t="s">
        <v>64</v>
      </c>
      <c r="D157" s="89">
        <v>1</v>
      </c>
      <c r="E157" s="90">
        <v>161.69999999999999</v>
      </c>
      <c r="F157" s="91">
        <f t="shared" si="6"/>
        <v>80.849999999999994</v>
      </c>
      <c r="G157" s="13"/>
      <c r="H157" s="62">
        <f t="shared" si="5"/>
        <v>80.849999999999994</v>
      </c>
    </row>
    <row r="158" spans="1:8" ht="30">
      <c r="A158" s="64" t="s">
        <v>137</v>
      </c>
      <c r="B158" s="63" t="s">
        <v>138</v>
      </c>
      <c r="C158" s="63" t="s">
        <v>8</v>
      </c>
      <c r="D158" s="89">
        <v>1</v>
      </c>
      <c r="E158" s="90">
        <v>212.6</v>
      </c>
      <c r="F158" s="91">
        <f t="shared" si="6"/>
        <v>106.3</v>
      </c>
      <c r="G158" s="13"/>
      <c r="H158" s="62">
        <f t="shared" si="5"/>
        <v>106.3</v>
      </c>
    </row>
    <row r="159" spans="1:8" ht="30">
      <c r="A159" s="64" t="s">
        <v>139</v>
      </c>
      <c r="B159" s="63" t="s">
        <v>140</v>
      </c>
      <c r="C159" s="63" t="s">
        <v>8</v>
      </c>
      <c r="D159" s="89">
        <v>4</v>
      </c>
      <c r="E159" s="90">
        <v>171.93</v>
      </c>
      <c r="F159" s="91">
        <f t="shared" si="6"/>
        <v>85.965000000000003</v>
      </c>
      <c r="G159" s="13"/>
      <c r="H159" s="62">
        <f t="shared" si="5"/>
        <v>343.86</v>
      </c>
    </row>
    <row r="160" spans="1:8" ht="30">
      <c r="A160" s="64" t="s">
        <v>141</v>
      </c>
      <c r="B160" s="63" t="s">
        <v>142</v>
      </c>
      <c r="C160" s="63" t="s">
        <v>8</v>
      </c>
      <c r="D160" s="89">
        <v>7</v>
      </c>
      <c r="E160" s="90">
        <v>143.18</v>
      </c>
      <c r="F160" s="91">
        <f t="shared" si="6"/>
        <v>71.59</v>
      </c>
      <c r="G160" s="13"/>
      <c r="H160" s="62">
        <f t="shared" si="5"/>
        <v>501.13</v>
      </c>
    </row>
    <row r="161" spans="1:8" ht="30">
      <c r="A161" s="64" t="s">
        <v>143</v>
      </c>
      <c r="B161" s="63" t="s">
        <v>144</v>
      </c>
      <c r="C161" s="63" t="s">
        <v>8</v>
      </c>
      <c r="D161" s="89">
        <v>1</v>
      </c>
      <c r="E161" s="90">
        <v>72.540000000000006</v>
      </c>
      <c r="F161" s="91">
        <f t="shared" si="6"/>
        <v>36.270000000000003</v>
      </c>
      <c r="G161" s="13"/>
      <c r="H161" s="62">
        <f t="shared" si="5"/>
        <v>36.270000000000003</v>
      </c>
    </row>
    <row r="162" spans="1:8" ht="30">
      <c r="A162" s="64" t="s">
        <v>145</v>
      </c>
      <c r="B162" s="63" t="s">
        <v>144</v>
      </c>
      <c r="C162" s="63" t="s">
        <v>38</v>
      </c>
      <c r="D162" s="89">
        <v>1</v>
      </c>
      <c r="E162" s="90">
        <v>75.69</v>
      </c>
      <c r="F162" s="91">
        <f t="shared" si="6"/>
        <v>37.844999999999999</v>
      </c>
      <c r="G162" s="13"/>
      <c r="H162" s="62">
        <f t="shared" si="5"/>
        <v>37.844999999999999</v>
      </c>
    </row>
    <row r="163" spans="1:8" ht="30">
      <c r="A163" s="64" t="s">
        <v>146</v>
      </c>
      <c r="B163" s="63" t="s">
        <v>144</v>
      </c>
      <c r="C163" s="63" t="s">
        <v>42</v>
      </c>
      <c r="D163" s="89">
        <v>1</v>
      </c>
      <c r="E163" s="90">
        <v>75.69</v>
      </c>
      <c r="F163" s="91">
        <f t="shared" si="6"/>
        <v>37.844999999999999</v>
      </c>
      <c r="G163" s="13"/>
      <c r="H163" s="62">
        <f t="shared" si="5"/>
        <v>37.844999999999999</v>
      </c>
    </row>
    <row r="164" spans="1:8" ht="30">
      <c r="A164" s="64" t="s">
        <v>147</v>
      </c>
      <c r="B164" s="63" t="s">
        <v>144</v>
      </c>
      <c r="C164" s="63" t="s">
        <v>40</v>
      </c>
      <c r="D164" s="89">
        <v>1</v>
      </c>
      <c r="E164" s="90">
        <v>75.69</v>
      </c>
      <c r="F164" s="91">
        <f t="shared" si="6"/>
        <v>37.844999999999999</v>
      </c>
      <c r="G164" s="13"/>
      <c r="H164" s="62">
        <f t="shared" si="5"/>
        <v>37.844999999999999</v>
      </c>
    </row>
    <row r="165" spans="1:8" ht="30">
      <c r="A165" s="64" t="s">
        <v>150</v>
      </c>
      <c r="B165" s="63" t="s">
        <v>151</v>
      </c>
      <c r="C165" s="63" t="s">
        <v>8</v>
      </c>
      <c r="D165" s="89">
        <v>8</v>
      </c>
      <c r="E165" s="90">
        <v>188.31</v>
      </c>
      <c r="F165" s="91">
        <f t="shared" si="6"/>
        <v>94.155000000000001</v>
      </c>
      <c r="G165" s="13"/>
      <c r="H165" s="62">
        <f t="shared" si="5"/>
        <v>753.24</v>
      </c>
    </row>
    <row r="166" spans="1:8" ht="45">
      <c r="A166" s="64" t="s">
        <v>152</v>
      </c>
      <c r="B166" s="63" t="s">
        <v>153</v>
      </c>
      <c r="C166" s="63" t="s">
        <v>8</v>
      </c>
      <c r="D166" s="89">
        <v>5</v>
      </c>
      <c r="E166" s="90">
        <v>137.97</v>
      </c>
      <c r="F166" s="91">
        <f t="shared" si="6"/>
        <v>68.984999999999999</v>
      </c>
      <c r="G166" s="13"/>
      <c r="H166" s="62">
        <f t="shared" si="5"/>
        <v>344.92500000000001</v>
      </c>
    </row>
    <row r="167" spans="1:8" ht="30">
      <c r="A167" s="64" t="s">
        <v>154</v>
      </c>
      <c r="B167" s="63" t="s">
        <v>155</v>
      </c>
      <c r="C167" s="63" t="s">
        <v>8</v>
      </c>
      <c r="D167" s="89">
        <v>1</v>
      </c>
      <c r="E167" s="90">
        <v>146.94</v>
      </c>
      <c r="F167" s="91">
        <f t="shared" si="6"/>
        <v>73.47</v>
      </c>
      <c r="G167" s="13"/>
      <c r="H167" s="62">
        <f t="shared" si="5"/>
        <v>73.47</v>
      </c>
    </row>
    <row r="168" spans="1:8" ht="30">
      <c r="A168" s="108" t="s">
        <v>194</v>
      </c>
      <c r="B168" s="118" t="s">
        <v>195</v>
      </c>
      <c r="C168" s="110" t="s">
        <v>8</v>
      </c>
      <c r="D168" s="70">
        <v>1</v>
      </c>
      <c r="E168" s="72"/>
      <c r="F168" s="73">
        <v>30.37</v>
      </c>
      <c r="H168" s="62">
        <f t="shared" si="5"/>
        <v>30.37</v>
      </c>
    </row>
    <row r="169" spans="1:8" ht="34.5" customHeight="1">
      <c r="A169" s="108" t="s">
        <v>196</v>
      </c>
      <c r="B169" s="118" t="s">
        <v>195</v>
      </c>
      <c r="C169" s="110" t="s">
        <v>45</v>
      </c>
      <c r="D169" s="70">
        <v>1</v>
      </c>
      <c r="E169" s="72"/>
      <c r="F169" s="73">
        <v>30.37</v>
      </c>
      <c r="G169" s="14"/>
      <c r="H169" s="62">
        <f t="shared" si="5"/>
        <v>30.37</v>
      </c>
    </row>
    <row r="171" spans="1:8" ht="15.75">
      <c r="A171" s="120" t="s">
        <v>187</v>
      </c>
      <c r="B171" s="121"/>
      <c r="C171" s="121"/>
      <c r="D171" s="121"/>
      <c r="E171" s="121"/>
      <c r="F171" s="121"/>
      <c r="H171" s="97">
        <f>SUM(H108:H169)</f>
        <v>8706.9050000000007</v>
      </c>
    </row>
    <row r="173" spans="1:8" ht="15.75">
      <c r="A173" s="120" t="s">
        <v>188</v>
      </c>
      <c r="B173" s="121"/>
      <c r="C173" s="121"/>
      <c r="D173" s="121"/>
      <c r="E173" s="121"/>
      <c r="F173" s="121"/>
      <c r="H173" s="97">
        <f>H171+H104</f>
        <v>33032.468000000008</v>
      </c>
    </row>
    <row r="175" spans="1:8" ht="15.75">
      <c r="A175" s="120" t="s">
        <v>189</v>
      </c>
      <c r="B175" s="121"/>
      <c r="C175" s="121"/>
      <c r="D175" s="121"/>
      <c r="E175" s="121"/>
      <c r="F175" s="121"/>
      <c r="H175" s="98">
        <f>H173*0.21</f>
        <v>6936.8182800000013</v>
      </c>
    </row>
    <row r="177" spans="1:8" ht="15.75">
      <c r="A177" s="51" t="s">
        <v>190</v>
      </c>
      <c r="H177" s="97">
        <f>H173+H175</f>
        <v>39969.286280000008</v>
      </c>
    </row>
  </sheetData>
  <mergeCells count="6">
    <mergeCell ref="A1:F1"/>
    <mergeCell ref="A104:F104"/>
    <mergeCell ref="A171:F171"/>
    <mergeCell ref="A173:F173"/>
    <mergeCell ref="A175:F175"/>
    <mergeCell ref="A105:H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Originales</vt:lpstr>
      <vt:lpstr>Compatibles</vt:lpstr>
      <vt:lpstr>Compatible_final</vt:lpstr>
      <vt:lpstr>Hoja5</vt:lpstr>
    </vt:vector>
  </TitlesOfParts>
  <Company>Ayuntamiento de Salamanca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SALAMANCA</dc:creator>
  <cp:lastModifiedBy>AYUNTAMIENTO DE SALAMANCA</cp:lastModifiedBy>
  <cp:lastPrinted>2016-09-09T08:42:59Z</cp:lastPrinted>
  <dcterms:created xsi:type="dcterms:W3CDTF">2016-03-16T08:26:21Z</dcterms:created>
  <dcterms:modified xsi:type="dcterms:W3CDTF">2016-10-03T08:44:29Z</dcterms:modified>
</cp:coreProperties>
</file>